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029"/>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5\"/>
    </mc:Choice>
  </mc:AlternateContent>
  <xr:revisionPtr revIDLastSave="0" documentId="13_ncr:1_{9E78EBAB-C489-49AD-8BEA-EC0E4AF439A6}" xr6:coauthVersionLast="45" xr6:coauthVersionMax="45" xr10:uidLastSave="{00000000-0000-0000-0000-000000000000}"/>
  <bookViews>
    <workbookView xWindow="8160" yWindow="1410" windowWidth="17385" windowHeight="13725" tabRatio="842" xr2:uid="{00000000-000D-0000-FFFF-FFFF00000000}"/>
  </bookViews>
  <sheets>
    <sheet name="Formato" sheetId="316" r:id="rId1"/>
    <sheet name="Predial" sheetId="861" r:id="rId2"/>
    <sheet name="Financiero" sheetId="640" r:id="rId3"/>
    <sheet name="Registro fotográfico social" sheetId="862" r:id="rId4"/>
    <sheet name="Registro fotográfico redes" sheetId="703" r:id="rId5"/>
    <sheet name="Registro fotográfico técnico" sheetId="855" r:id="rId6"/>
    <sheet name="Registro fotográfico túnel" sheetId="857" r:id="rId7"/>
    <sheet name="Registro fotográfico puentes" sheetId="856" r:id="rId8"/>
    <sheet name="Registro fotográfico OyM" sheetId="858" r:id="rId9"/>
    <sheet name="Reg fotográfico ambiental UF1y3" sheetId="859" r:id="rId10"/>
    <sheet name="Reg fotográfico ambiental UF2,1" sheetId="860"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UF1y3'!$A$1:$L$124</definedName>
    <definedName name="_xlnm.Print_Area" localSheetId="8">'Registro fotográfico OyM'!$B$1:$M$101</definedName>
    <definedName name="_xlnm.Print_Area" localSheetId="4">'Registro fotográfico redes'!$B$1:$L$101</definedName>
    <definedName name="_xlnm.Print_Area" localSheetId="5">'Registro fotográfico técnico'!$B$1:$M$104</definedName>
    <definedName name="_xlnm.Print_Area" localSheetId="6">'Registro fotográfico túnel'!$B$1:$L$245</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 localSheetId="9">[8]Hoja2!$C$9:$C$11</definedName>
    <definedName name="Cimiento" localSheetId="10">[8]Hoja2!$C$9:$C$11</definedName>
    <definedName name="Cimiento" localSheetId="8">[8]Hoja2!$C$9:$C$11</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9">'[17]Datos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 localSheetId="9">[8]Hoja2!$C$5:$C$7</definedName>
    <definedName name="TER" localSheetId="10">[8]Hoja2!$C$5:$C$7</definedName>
    <definedName name="TER" localSheetId="8">[8]Hoja2!$C$5:$C$7</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Q56" i="861" l="1"/>
  <c r="Q55" i="861"/>
  <c r="P54" i="861"/>
  <c r="O54" i="861"/>
  <c r="N54" i="861"/>
  <c r="Q53" i="861"/>
  <c r="P53" i="861"/>
  <c r="Q52" i="861"/>
  <c r="P51" i="861"/>
  <c r="O51" i="861"/>
  <c r="N51" i="861"/>
  <c r="M51" i="861"/>
  <c r="Q51" i="861" s="1"/>
  <c r="Q50" i="861"/>
  <c r="Q49" i="861"/>
  <c r="P48" i="861"/>
  <c r="O48" i="861"/>
  <c r="N48" i="861"/>
  <c r="M48" i="861"/>
  <c r="Q48" i="861" s="1"/>
  <c r="Q47" i="861"/>
  <c r="Q46" i="861"/>
  <c r="O45" i="861"/>
  <c r="N45" i="861"/>
  <c r="M45" i="861"/>
  <c r="Q45" i="861" s="1"/>
  <c r="Q44" i="861"/>
  <c r="Q43" i="861"/>
  <c r="O42" i="861"/>
  <c r="Q42" i="861" s="1"/>
  <c r="N42" i="861"/>
  <c r="M42" i="861"/>
  <c r="G42" i="861"/>
  <c r="Q41" i="861"/>
  <c r="Q40" i="861"/>
  <c r="G40" i="861"/>
  <c r="O39" i="861"/>
  <c r="Q39" i="861" s="1"/>
  <c r="N39" i="861"/>
  <c r="M39" i="861"/>
  <c r="G39" i="861"/>
  <c r="Q38" i="861"/>
  <c r="G38" i="861"/>
  <c r="Q37" i="861"/>
  <c r="G37" i="861"/>
  <c r="Q36" i="861"/>
  <c r="O36" i="861"/>
  <c r="N36" i="861"/>
  <c r="M36" i="861"/>
  <c r="G36" i="861"/>
  <c r="O35" i="861"/>
  <c r="Q35" i="861" s="1"/>
  <c r="G35" i="861"/>
  <c r="Q34" i="861"/>
  <c r="O34" i="861"/>
  <c r="G34" i="861"/>
  <c r="P33" i="861"/>
  <c r="O33" i="861"/>
  <c r="N33" i="861"/>
  <c r="M33" i="861"/>
  <c r="Q33" i="861" s="1"/>
  <c r="G33" i="861"/>
  <c r="O32" i="861"/>
  <c r="N32" i="861"/>
  <c r="M32" i="861"/>
  <c r="Q32" i="861" s="1"/>
  <c r="G32" i="861"/>
  <c r="O31" i="861"/>
  <c r="N31" i="861"/>
  <c r="Q31" i="861" s="1"/>
  <c r="G31" i="861"/>
  <c r="G30" i="861"/>
  <c r="Q29" i="861"/>
  <c r="G29" i="861"/>
  <c r="Q28" i="861"/>
  <c r="G28" i="861"/>
  <c r="N27" i="861"/>
  <c r="M27" i="861"/>
  <c r="G27" i="861"/>
  <c r="Q26" i="861"/>
  <c r="G26" i="861"/>
  <c r="Q25" i="861"/>
  <c r="G25" i="861"/>
  <c r="P24" i="861"/>
  <c r="P30" i="861" s="1"/>
  <c r="O24" i="861"/>
  <c r="O30" i="861" s="1"/>
  <c r="N24" i="861"/>
  <c r="N30" i="861" s="1"/>
  <c r="M24" i="861"/>
  <c r="M30" i="861" s="1"/>
  <c r="G24" i="861"/>
  <c r="O23" i="861"/>
  <c r="M23" i="861"/>
  <c r="G23" i="861"/>
  <c r="O22" i="861"/>
  <c r="G22" i="861"/>
  <c r="P21" i="861"/>
  <c r="P27" i="861" s="1"/>
  <c r="O21" i="861"/>
  <c r="O27" i="861" s="1"/>
  <c r="N21" i="861"/>
  <c r="M21" i="861"/>
  <c r="Q21" i="861" s="1"/>
  <c r="G21" i="861"/>
  <c r="Q20" i="861"/>
  <c r="G20" i="861"/>
  <c r="Q19" i="861"/>
  <c r="G19" i="861"/>
  <c r="P18" i="861"/>
  <c r="O18" i="861"/>
  <c r="N18" i="861"/>
  <c r="M18" i="861"/>
  <c r="Q18" i="861" s="1"/>
  <c r="G18" i="861"/>
  <c r="Q17" i="861"/>
  <c r="G17" i="861"/>
  <c r="Q16" i="861"/>
  <c r="G16" i="861"/>
  <c r="P15" i="861"/>
  <c r="Q15" i="861" s="1"/>
  <c r="O15" i="861"/>
  <c r="N15" i="861"/>
  <c r="M15" i="861"/>
  <c r="G15" i="861"/>
  <c r="P14" i="861"/>
  <c r="P23" i="861" s="1"/>
  <c r="N14" i="861"/>
  <c r="N23" i="861" s="1"/>
  <c r="M14" i="861"/>
  <c r="Q14" i="861" s="1"/>
  <c r="G14" i="861"/>
  <c r="P13" i="861"/>
  <c r="P22" i="861" s="1"/>
  <c r="N13" i="861"/>
  <c r="N22" i="861" s="1"/>
  <c r="M13" i="861"/>
  <c r="G13" i="861"/>
  <c r="Q12" i="861"/>
  <c r="G12" i="861"/>
  <c r="E12" i="861"/>
  <c r="D12" i="861"/>
  <c r="E11" i="861"/>
  <c r="G11" i="861" s="1"/>
  <c r="D11" i="861"/>
  <c r="G10" i="861"/>
  <c r="Q30" i="861" l="1"/>
  <c r="Q22" i="861"/>
  <c r="Q23" i="861"/>
  <c r="Q27" i="861"/>
  <c r="Q13" i="861"/>
  <c r="Q24" i="861"/>
  <c r="M54" i="861"/>
  <c r="Q54" i="861" s="1"/>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G273" i="640"/>
  <c r="Q272" i="640"/>
  <c r="O272" i="640"/>
  <c r="Q271" i="640"/>
  <c r="O271" i="640"/>
  <c r="Q270" i="640"/>
  <c r="O270" i="640"/>
  <c r="O269" i="640"/>
  <c r="G269" i="640"/>
  <c r="G294" i="640" s="1"/>
  <c r="O268" i="640"/>
  <c r="Q268" i="640" s="1"/>
  <c r="O257" i="640"/>
  <c r="Q257" i="640" s="1"/>
  <c r="R249" i="640"/>
  <c r="N249" i="640"/>
  <c r="G249" i="640"/>
  <c r="O248" i="640"/>
  <c r="Q248" i="640" s="1"/>
  <c r="O247" i="640"/>
  <c r="O246" i="640"/>
  <c r="Q246" i="640" s="1"/>
  <c r="R243" i="640"/>
  <c r="N243" i="640"/>
  <c r="N250" i="640" s="1"/>
  <c r="G243" i="640"/>
  <c r="G250" i="640" s="1"/>
  <c r="O240" i="640"/>
  <c r="Q240" i="640" s="1"/>
  <c r="O239" i="640"/>
  <c r="Q239" i="640" s="1"/>
  <c r="O238" i="640"/>
  <c r="Q238" i="640" s="1"/>
  <c r="O237" i="640"/>
  <c r="Q237" i="640" s="1"/>
  <c r="O236" i="640"/>
  <c r="Q236" i="640" s="1"/>
  <c r="O235" i="640"/>
  <c r="Q235" i="640" s="1"/>
  <c r="O234" i="640"/>
  <c r="Q234" i="640" s="1"/>
  <c r="O233" i="640"/>
  <c r="G233" i="640"/>
  <c r="O232" i="640"/>
  <c r="Q232" i="640" s="1"/>
  <c r="Q231" i="640"/>
  <c r="O231" i="640"/>
  <c r="O230" i="640"/>
  <c r="Q230" i="640" s="1"/>
  <c r="Q229" i="640"/>
  <c r="O229" i="640"/>
  <c r="O228" i="640"/>
  <c r="Q228" i="640" s="1"/>
  <c r="Q227" i="640"/>
  <c r="O227" i="640"/>
  <c r="O226" i="640"/>
  <c r="Q226" i="640" s="1"/>
  <c r="Q225" i="640"/>
  <c r="O225" i="640"/>
  <c r="O224" i="640"/>
  <c r="Q224" i="640" s="1"/>
  <c r="Q223" i="640"/>
  <c r="O223" i="640"/>
  <c r="O222" i="640"/>
  <c r="Q222" i="640" s="1"/>
  <c r="Q221" i="640"/>
  <c r="O221" i="640"/>
  <c r="O220" i="640"/>
  <c r="Q220" i="640" s="1"/>
  <c r="Q219" i="640"/>
  <c r="O219" i="640"/>
  <c r="O218" i="640"/>
  <c r="Q218" i="640" s="1"/>
  <c r="Q217" i="640"/>
  <c r="O217" i="640"/>
  <c r="O216" i="640"/>
  <c r="Q216" i="640" s="1"/>
  <c r="Q215" i="640"/>
  <c r="O215" i="640"/>
  <c r="O214" i="640"/>
  <c r="Q214" i="640" s="1"/>
  <c r="O213" i="640"/>
  <c r="Q213" i="640" s="1"/>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Q202" i="640" s="1"/>
  <c r="Q196" i="640"/>
  <c r="O196" i="640"/>
  <c r="O195" i="640"/>
  <c r="Q195" i="640" s="1"/>
  <c r="Q194" i="640"/>
  <c r="O194" i="640"/>
  <c r="O193" i="640"/>
  <c r="Q193" i="640" s="1"/>
  <c r="Q192" i="640"/>
  <c r="O192" i="640"/>
  <c r="N192" i="640"/>
  <c r="O191" i="640"/>
  <c r="Q191" i="640" s="1"/>
  <c r="O190" i="640"/>
  <c r="G190" i="640"/>
  <c r="Q190" i="640" s="1"/>
  <c r="O189" i="640"/>
  <c r="Q189" i="640" s="1"/>
  <c r="O188" i="640"/>
  <c r="Q188" i="640" s="1"/>
  <c r="O187" i="640"/>
  <c r="Q187" i="640" s="1"/>
  <c r="O186" i="640"/>
  <c r="Q186" i="640" s="1"/>
  <c r="O185" i="640"/>
  <c r="Q185" i="640" s="1"/>
  <c r="O184" i="640"/>
  <c r="Q184" i="640" s="1"/>
  <c r="O183" i="640"/>
  <c r="Q183" i="640" s="1"/>
  <c r="O182" i="640"/>
  <c r="Q182" i="640" s="1"/>
  <c r="O177" i="640"/>
  <c r="Q177" i="640" s="1"/>
  <c r="O176" i="640"/>
  <c r="Q176" i="640" s="1"/>
  <c r="O175" i="640"/>
  <c r="Q175" i="640" s="1"/>
  <c r="O174" i="640"/>
  <c r="Q174" i="640" s="1"/>
  <c r="O173" i="640"/>
  <c r="Q173" i="640" s="1"/>
  <c r="O172" i="640"/>
  <c r="Q172" i="640" s="1"/>
  <c r="O171" i="640"/>
  <c r="Q171" i="640" s="1"/>
  <c r="O170" i="640"/>
  <c r="Q170" i="640" s="1"/>
  <c r="O169" i="640"/>
  <c r="Q169" i="640" s="1"/>
  <c r="O162" i="640"/>
  <c r="Q162" i="640" s="1"/>
  <c r="O161" i="640"/>
  <c r="Q161" i="640" s="1"/>
  <c r="O160" i="640"/>
  <c r="Q160" i="640" s="1"/>
  <c r="O159" i="640"/>
  <c r="Q159" i="640" s="1"/>
  <c r="O158" i="640"/>
  <c r="Q158" i="640" s="1"/>
  <c r="O157" i="640"/>
  <c r="Q157" i="640" s="1"/>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O113" i="640"/>
  <c r="Q113" i="640" s="1"/>
  <c r="Q112" i="640"/>
  <c r="O112" i="640"/>
  <c r="G111" i="640"/>
  <c r="G114" i="640" s="1"/>
  <c r="O110" i="640"/>
  <c r="Q110" i="640" s="1"/>
  <c r="O109" i="640"/>
  <c r="Q109" i="640" s="1"/>
  <c r="O108" i="640"/>
  <c r="Q108" i="640" s="1"/>
  <c r="O107" i="640"/>
  <c r="Q107" i="640" s="1"/>
  <c r="O106" i="640"/>
  <c r="Q106" i="640" s="1"/>
  <c r="O105" i="640"/>
  <c r="Q105" i="640" s="1"/>
  <c r="Q104" i="640"/>
  <c r="O104" i="640"/>
  <c r="O103" i="640"/>
  <c r="Q103" i="640" s="1"/>
  <c r="O102" i="640"/>
  <c r="Q102" i="640" s="1"/>
  <c r="O101" i="640"/>
  <c r="Q101" i="640" s="1"/>
  <c r="O100" i="640"/>
  <c r="Q100" i="640" s="1"/>
  <c r="O99" i="640"/>
  <c r="Q99" i="640" s="1"/>
  <c r="O98" i="640"/>
  <c r="Q98" i="640" s="1"/>
  <c r="O97" i="640"/>
  <c r="Q97" i="640" s="1"/>
  <c r="Q96" i="640"/>
  <c r="O96" i="640"/>
  <c r="O95" i="640"/>
  <c r="Q95" i="640" s="1"/>
  <c r="O94" i="640"/>
  <c r="Q94" i="640" s="1"/>
  <c r="O93" i="640"/>
  <c r="Q93" i="640" s="1"/>
  <c r="O92" i="640"/>
  <c r="Q92" i="640" s="1"/>
  <c r="O91" i="640"/>
  <c r="Q91" i="640" s="1"/>
  <c r="O90" i="640"/>
  <c r="Q90" i="640" s="1"/>
  <c r="O89" i="640"/>
  <c r="Q89" i="640" s="1"/>
  <c r="Q88" i="640"/>
  <c r="O88" i="640"/>
  <c r="O87" i="640"/>
  <c r="Q87" i="640" s="1"/>
  <c r="O86" i="640"/>
  <c r="Q86" i="640" s="1"/>
  <c r="O85" i="640"/>
  <c r="Q85" i="640" s="1"/>
  <c r="O84" i="640"/>
  <c r="Q84" i="640" s="1"/>
  <c r="O83" i="640"/>
  <c r="Q83" i="640" s="1"/>
  <c r="O82" i="640"/>
  <c r="Q82" i="640" s="1"/>
  <c r="O81" i="640"/>
  <c r="Q81" i="640" s="1"/>
  <c r="Q80" i="640"/>
  <c r="O80" i="640"/>
  <c r="O79" i="640"/>
  <c r="Q79" i="640" s="1"/>
  <c r="O78" i="640"/>
  <c r="Q78" i="640" s="1"/>
  <c r="O77" i="640"/>
  <c r="Q77" i="640" s="1"/>
  <c r="O76" i="640"/>
  <c r="Q76" i="640" s="1"/>
  <c r="O75" i="640"/>
  <c r="Q75" i="640" s="1"/>
  <c r="O74" i="640"/>
  <c r="Q74" i="640" s="1"/>
  <c r="O73" i="640"/>
  <c r="Q73" i="640" s="1"/>
  <c r="Q72" i="640"/>
  <c r="O72" i="640"/>
  <c r="O71" i="640"/>
  <c r="Q71" i="640" s="1"/>
  <c r="O70" i="640"/>
  <c r="Q70" i="640" s="1"/>
  <c r="O69" i="640"/>
  <c r="Q69" i="640" s="1"/>
  <c r="O68" i="640"/>
  <c r="Q68" i="640" s="1"/>
  <c r="O67" i="640"/>
  <c r="Q67" i="640" s="1"/>
  <c r="O66" i="640"/>
  <c r="Q66" i="640" s="1"/>
  <c r="O65" i="640"/>
  <c r="Q65" i="640" s="1"/>
  <c r="Q64" i="640"/>
  <c r="O64" i="640"/>
  <c r="O63" i="640"/>
  <c r="Q63" i="640" s="1"/>
  <c r="O62" i="640"/>
  <c r="Q62" i="640" s="1"/>
  <c r="O61" i="640"/>
  <c r="Q61" i="640" s="1"/>
  <c r="O60" i="640"/>
  <c r="Q60" i="640" s="1"/>
  <c r="O59" i="640"/>
  <c r="Q59" i="640" s="1"/>
  <c r="O58" i="640"/>
  <c r="Q58" i="640" s="1"/>
  <c r="O57" i="640"/>
  <c r="Q57" i="640" s="1"/>
  <c r="Q56" i="640"/>
  <c r="O56" i="640"/>
  <c r="O55" i="640"/>
  <c r="Q55" i="640" s="1"/>
  <c r="O54" i="640"/>
  <c r="Q54" i="640" s="1"/>
  <c r="O53" i="640"/>
  <c r="Q53" i="640" s="1"/>
  <c r="O52" i="640"/>
  <c r="Q52" i="640" s="1"/>
  <c r="O51" i="640"/>
  <c r="Q51" i="640" s="1"/>
  <c r="O50" i="640"/>
  <c r="Q50" i="640" s="1"/>
  <c r="O49" i="640"/>
  <c r="Q49" i="640" s="1"/>
  <c r="Q48" i="640"/>
  <c r="O48" i="640"/>
  <c r="O47" i="640"/>
  <c r="Q47" i="640" s="1"/>
  <c r="O46" i="640"/>
  <c r="Q46" i="640" s="1"/>
  <c r="O45" i="640"/>
  <c r="Q45" i="640" s="1"/>
  <c r="O44" i="640"/>
  <c r="Q44" i="640" s="1"/>
  <c r="O43" i="640"/>
  <c r="Q43" i="640" s="1"/>
  <c r="O42" i="640"/>
  <c r="Q42" i="640" s="1"/>
  <c r="O41" i="640"/>
  <c r="Q41" i="640" s="1"/>
  <c r="Q40" i="640"/>
  <c r="O40" i="640"/>
  <c r="O39" i="640"/>
  <c r="Q39" i="640" s="1"/>
  <c r="O38" i="640"/>
  <c r="Q38" i="640" s="1"/>
  <c r="O37" i="640"/>
  <c r="Q37" i="640" s="1"/>
  <c r="O36" i="640"/>
  <c r="Q36" i="640" s="1"/>
  <c r="O35" i="640"/>
  <c r="Q35" i="640" s="1"/>
  <c r="O34" i="640"/>
  <c r="Q34" i="640" s="1"/>
  <c r="O33" i="640"/>
  <c r="Q33" i="640" s="1"/>
  <c r="Q32" i="640"/>
  <c r="O32" i="640"/>
  <c r="O31" i="640"/>
  <c r="Q31" i="640" s="1"/>
  <c r="O30" i="640"/>
  <c r="Q30" i="640" s="1"/>
  <c r="O29" i="640"/>
  <c r="Q29" i="640" s="1"/>
  <c r="O28" i="640"/>
  <c r="Q28" i="640" s="1"/>
  <c r="O27" i="640"/>
  <c r="Q27" i="640" s="1"/>
  <c r="O26" i="640"/>
  <c r="Q26" i="640" s="1"/>
  <c r="O25" i="640"/>
  <c r="Q25" i="640" s="1"/>
  <c r="Q24" i="640"/>
  <c r="O24" i="640"/>
  <c r="O23" i="640"/>
  <c r="Q23" i="640" s="1"/>
  <c r="O22" i="640"/>
  <c r="Q22" i="640" s="1"/>
  <c r="O21" i="640"/>
  <c r="Q21" i="640" s="1"/>
  <c r="O20" i="640"/>
  <c r="Q20" i="640" s="1"/>
  <c r="O19" i="640"/>
  <c r="Q19" i="640" s="1"/>
  <c r="O18" i="640"/>
  <c r="Q18" i="640" s="1"/>
  <c r="O17" i="640"/>
  <c r="Q17" i="640" s="1"/>
  <c r="Q16" i="640"/>
  <c r="O16" i="640"/>
  <c r="O15" i="640"/>
  <c r="Q15" i="640" s="1"/>
  <c r="N14" i="640"/>
  <c r="R250" i="640" l="1"/>
  <c r="Q249" i="640"/>
  <c r="S249" i="640" s="1"/>
  <c r="Q273" i="640"/>
  <c r="Q233" i="640"/>
  <c r="Q111" i="640"/>
  <c r="Q114" i="640" s="1"/>
  <c r="Q243" i="640"/>
  <c r="Q269" i="640"/>
  <c r="Q294" i="640" s="1"/>
  <c r="S294" i="640" s="1"/>
  <c r="S243" i="640" l="1"/>
  <c r="Q250" i="640"/>
  <c r="S250" i="640" s="1"/>
  <c r="F286" i="316" l="1"/>
  <c r="J286" i="316" l="1"/>
  <c r="E172" i="316"/>
  <c r="G159" i="316" s="1"/>
  <c r="F216" i="316"/>
  <c r="J216" i="316" s="1"/>
  <c r="E266" i="316"/>
  <c r="I266" i="316" s="1"/>
  <c r="G164" i="316"/>
  <c r="J299" i="316"/>
  <c r="E289" i="316"/>
  <c r="C289" i="316"/>
  <c r="D269" i="316"/>
  <c r="B269" i="316"/>
  <c r="J251" i="316"/>
  <c r="E219" i="316"/>
  <c r="C219" i="316"/>
  <c r="D175" i="316"/>
  <c r="B175" i="316"/>
  <c r="K166" i="316"/>
  <c r="E166" i="316"/>
  <c r="G289" i="316"/>
  <c r="H164" i="316"/>
  <c r="K163" i="316"/>
  <c r="H163" i="316"/>
  <c r="G163" i="316"/>
  <c r="K162" i="316"/>
  <c r="F269" i="316" s="1"/>
  <c r="H162" i="316"/>
  <c r="K161" i="316"/>
  <c r="G254" i="316" s="1"/>
  <c r="H254" i="316" s="1"/>
  <c r="H161" i="316"/>
  <c r="G161" i="316"/>
  <c r="K160" i="316"/>
  <c r="G219" i="316" s="1"/>
  <c r="H160" i="316"/>
  <c r="K159" i="316"/>
  <c r="F175" i="316" s="1"/>
  <c r="H159" i="316"/>
  <c r="H166" i="316" l="1"/>
  <c r="G160" i="316"/>
  <c r="I172" i="316"/>
  <c r="G162" i="316"/>
  <c r="G166" i="316" l="1"/>
</calcChain>
</file>

<file path=xl/sharedStrings.xml><?xml version="1.0" encoding="utf-8"?>
<sst xmlns="http://schemas.openxmlformats.org/spreadsheetml/2006/main" count="2778" uniqueCount="1282">
  <si>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</si>
  <si>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</si>
  <si>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</si>
  <si>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</si>
  <si>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</si>
  <si>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</si>
  <si>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</si>
  <si>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</si>
  <si>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</si>
  <si>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</si>
  <si>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</si>
  <si>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</si>
  <si>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</si>
  <si>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</si>
  <si>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</si>
  <si>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</si>
  <si>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</si>
  <si>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</si>
  <si>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</si>
  <si>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</si>
  <si>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</si>
  <si>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</si>
  <si>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</si>
  <si>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</si>
  <si>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</si>
  <si>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</si>
  <si>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</si>
  <si>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</si>
  <si>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</si>
  <si>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</si>
  <si>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</si>
  <si>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</si>
  <si>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</si>
  <si>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</si>
  <si>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</si>
  <si>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</si>
  <si>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</si>
  <si>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</si>
  <si>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</si>
  <si>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</si>
  <si>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</si>
  <si>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</si>
  <si>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</si>
  <si>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</si>
  <si>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</si>
  <si>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</si>
  <si>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</si>
  <si>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</si>
  <si>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</si>
  <si>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</si>
  <si>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</si>
  <si>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</si>
  <si>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</si>
  <si>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</si>
  <si>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</si>
  <si>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</si>
  <si>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</si>
  <si>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</si>
  <si>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</si>
  <si>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</si>
  <si>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</si>
  <si>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</si>
  <si>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</si>
  <si>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</si>
  <si>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</si>
  <si>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</si>
  <si>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</si>
  <si>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</si>
  <si>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</si>
  <si>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</si>
  <si>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</si>
  <si>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</si>
  <si>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</si>
  <si>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</si>
  <si>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</si>
  <si>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</si>
  <si>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</si>
  <si>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</si>
  <si>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</si>
  <si>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</si>
  <si>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</si>
  <si>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</si>
  <si>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</si>
  <si>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</si>
  <si>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</si>
  <si>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</si>
  <si>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</si>
  <si>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</si>
  <si>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</si>
  <si>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</si>
  <si>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</si>
  <si>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</si>
  <si>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</si>
  <si>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</si>
  <si>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</si>
  <si>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</si>
  <si>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</si>
  <si>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</si>
  <si>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</si>
  <si>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</si>
  <si>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</si>
  <si>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</si>
  <si>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</si>
  <si>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</si>
  <si>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</si>
  <si>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</si>
  <si>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</si>
  <si>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</si>
  <si>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</si>
  <si>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</si>
  <si>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</si>
  <si>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</si>
  <si>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</si>
  <si>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</si>
  <si>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</si>
  <si>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</si>
  <si>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</si>
  <si>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</si>
  <si>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</si>
  <si>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</si>
  <si>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</si>
  <si>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</si>
  <si>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</si>
  <si>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</si>
  <si>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</si>
  <si>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</si>
  <si>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</si>
  <si>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</si>
  <si>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</si>
  <si>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</si>
  <si>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</si>
  <si>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</si>
  <si>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</si>
  <si>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</si>
  <si>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</si>
  <si>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</si>
  <si>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</si>
  <si>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</si>
  <si>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</si>
  <si>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</si>
  <si>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</si>
  <si>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</si>
  <si>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</si>
  <si>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</si>
  <si>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</si>
  <si>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</si>
  <si>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</si>
  <si>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</si>
  <si>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</si>
  <si>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</si>
  <si>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</si>
  <si>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</si>
  <si>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</si>
  <si>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</si>
  <si>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</si>
  <si>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</si>
  <si>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</si>
  <si>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</si>
  <si>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</si>
  <si>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</si>
  <si>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</si>
  <si>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</si>
  <si>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</si>
  <si>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</si>
  <si>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</si>
  <si>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</si>
  <si>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</si>
  <si>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</si>
  <si>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</si>
  <si>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</si>
  <si>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</si>
  <si>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</si>
  <si>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</si>
  <si>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</si>
  <si>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</si>
  <si>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</si>
  <si>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</si>
  <si>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</si>
  <si>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</si>
  <si>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</si>
  <si>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</si>
  <si>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</si>
  <si>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</si>
  <si>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</si>
  <si>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</si>
  <si>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</si>
  <si>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</si>
  <si>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</si>
  <si>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</si>
  <si>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</si>
  <si>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</si>
  <si>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</si>
  <si>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</si>
  <si>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</si>
  <si>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</si>
  <si>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</si>
  <si>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</si>
  <si>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</si>
  <si>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</si>
  <si>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</si>
  <si>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</si>
  <si>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</si>
  <si>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</si>
  <si>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</si>
  <si>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</si>
  <si>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</si>
  <si>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</si>
  <si>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</si>
  <si>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</si>
  <si>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</si>
  <si>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</si>
  <si>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</si>
  <si>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</si>
  <si>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</si>
  <si>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</si>
  <si>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</si>
  <si>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</si>
  <si>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</si>
  <si>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</si>
  <si>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</si>
  <si>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</si>
  <si>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</si>
  <si>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</si>
  <si>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</si>
  <si>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</si>
  <si>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</si>
  <si>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</si>
  <si>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</si>
  <si>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</si>
  <si>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</si>
  <si>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</si>
  <si>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</si>
  <si>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</si>
  <si>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</si>
  <si>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</si>
  <si>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</si>
  <si>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</si>
  <si>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</si>
  <si>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</si>
  <si>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</si>
  <si>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</si>
  <si>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</si>
  <si>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</si>
  <si>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</si>
  <si>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</si>
  <si>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</si>
  <si>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</si>
  <si>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</si>
  <si>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</si>
  <si>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</si>
  <si>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</si>
  <si>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</si>
  <si>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</si>
  <si>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</si>
  <si>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</si>
  <si>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</si>
  <si>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</si>
  <si>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</si>
  <si>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</si>
  <si>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</si>
  <si>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</si>
  <si>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</si>
  <si>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</si>
  <si>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</si>
  <si>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</si>
  <si>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</si>
  <si>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</si>
  <si>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</si>
  <si>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</si>
  <si>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</si>
  <si>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</si>
  <si>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</si>
  <si>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</si>
  <si>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</si>
  <si>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</si>
  <si>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</si>
  <si>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</si>
  <si>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</si>
  <si>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</si>
  <si>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</si>
  <si>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</si>
  <si>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</si>
  <si>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</si>
  <si>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</si>
  <si>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</si>
  <si>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</si>
  <si>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</si>
  <si>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</si>
  <si>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</si>
  <si>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</si>
  <si>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</si>
  <si>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</si>
  <si>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</si>
  <si>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</si>
  <si>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</si>
  <si>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</si>
  <si>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</si>
  <si>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</si>
  <si>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</si>
  <si>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</si>
  <si>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</si>
  <si>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</si>
  <si>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</si>
  <si>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</si>
  <si>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</si>
  <si>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</si>
  <si>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</si>
  <si>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</si>
  <si>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</si>
  <si>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</si>
  <si>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</si>
  <si>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</si>
  <si>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</si>
  <si>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</si>
  <si>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</si>
  <si>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</si>
  <si>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</si>
  <si>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</si>
  <si>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</si>
  <si>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</si>
  <si>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</si>
  <si>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</si>
  <si>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</si>
  <si>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</si>
  <si>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</si>
  <si>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</si>
  <si>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</si>
  <si>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</si>
  <si>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</si>
  <si>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</si>
  <si>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</si>
  <si>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</si>
  <si>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</si>
  <si>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</si>
  <si>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</si>
  <si>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</si>
  <si>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</si>
  <si>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</si>
  <si>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</si>
  <si>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</si>
  <si>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</si>
  <si>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</si>
  <si>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</si>
  <si>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</si>
  <si>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</si>
  <si>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</si>
  <si>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</si>
  <si>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</si>
  <si>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</si>
  <si>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</si>
  <si>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</si>
  <si>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</si>
  <si>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</si>
  <si>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</si>
  <si>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</si>
  <si>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</si>
  <si>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</si>
  <si>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</si>
  <si>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</si>
  <si>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</si>
  <si>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</si>
  <si>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</si>
  <si>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</si>
  <si>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</si>
  <si>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</si>
  <si>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</si>
  <si>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</si>
  <si>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</si>
  <si>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</si>
  <si>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</si>
  <si>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</si>
  <si>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</si>
  <si>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</si>
  <si>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</si>
  <si>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</si>
  <si>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</si>
  <si>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</si>
  <si>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</si>
  <si>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</si>
  <si>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</si>
  <si>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</si>
  <si>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</si>
  <si>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</si>
  <si>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</si>
  <si>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</si>
  <si>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</si>
  <si>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</si>
  <si>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</si>
  <si>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</si>
  <si>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</si>
  <si>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</si>
  <si>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</si>
  <si>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</si>
  <si>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</si>
  <si>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</si>
  <si>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</si>
  <si>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</si>
  <si>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</si>
  <si>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</si>
  <si>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</si>
  <si>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</si>
  <si>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</si>
  <si>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</si>
  <si>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</si>
  <si>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</si>
  <si>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</si>
  <si>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</si>
  <si>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</si>
  <si>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</si>
  <si>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</si>
  <si>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</si>
  <si>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</si>
  <si>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</si>
  <si>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</si>
  <si>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</si>
  <si>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</si>
  <si>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</si>
  <si>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</si>
  <si>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</si>
  <si>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</si>
  <si>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</si>
  <si>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</si>
  <si>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</si>
  <si>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</si>
  <si>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</si>
  <si>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</si>
  <si>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</si>
  <si>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</si>
  <si>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</si>
  <si>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</si>
  <si>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</si>
  <si>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</si>
  <si>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</si>
  <si>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</si>
  <si>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</si>
  <si>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</si>
  <si>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</si>
  <si>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</si>
  <si>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</si>
  <si>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</si>
  <si>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</si>
  <si>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</si>
  <si>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</si>
  <si>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</si>
  <si>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</si>
  <si>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</si>
  <si>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</si>
  <si>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</si>
  <si>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</si>
  <si>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</si>
  <si>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</si>
  <si>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</si>
  <si>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</si>
  <si>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</si>
  <si>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</si>
  <si>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</si>
  <si>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</si>
  <si>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</si>
  <si>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</si>
  <si>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</si>
  <si>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</si>
  <si>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</si>
  <si>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</si>
  <si>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</si>
  <si>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</si>
  <si>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</si>
  <si>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</si>
  <si>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</si>
  <si>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</si>
  <si>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</si>
  <si>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</si>
  <si>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</si>
  <si>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</si>
  <si>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</si>
  <si>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</si>
  <si>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</si>
  <si>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</si>
  <si>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</si>
  <si>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</si>
  <si>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</si>
  <si>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</si>
  <si>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</si>
  <si>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</si>
  <si>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</si>
  <si>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</si>
  <si>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</si>
  <si>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</si>
  <si>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</si>
  <si>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</si>
  <si>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</si>
  <si>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</si>
  <si>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</si>
  <si>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</si>
  <si>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</si>
  <si>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</si>
  <si>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</si>
  <si>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</si>
  <si>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</si>
  <si>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</si>
  <si>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</si>
  <si>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</si>
  <si>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</si>
  <si>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</si>
  <si>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</si>
  <si>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</si>
  <si>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</si>
  <si>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</si>
  <si>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</si>
  <si>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</si>
  <si>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</si>
  <si>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</si>
  <si>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</si>
  <si>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</si>
  <si>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</si>
  <si>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</si>
  <si>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</si>
  <si>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</si>
  <si>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</si>
  <si>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</si>
  <si>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</si>
  <si>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</si>
  <si>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</si>
  <si>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</si>
  <si>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</si>
  <si>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</si>
  <si>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</si>
  <si>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</si>
  <si>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</si>
  <si>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</si>
  <si>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</si>
  <si>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</si>
  <si>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</si>
  <si>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</si>
  <si>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</si>
  <si>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</si>
  <si>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</si>
  <si>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</si>
  <si>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</si>
  <si>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</si>
  <si>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</si>
  <si>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</si>
  <si>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</si>
  <si>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</si>
  <si>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</si>
  <si>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</si>
  <si>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</si>
  <si>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</si>
  <si>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</si>
  <si>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</si>
  <si>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</si>
  <si>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</si>
  <si>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</si>
  <si>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</si>
  <si>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</si>
  <si>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</si>
  <si>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</si>
  <si>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</si>
  <si>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</si>
  <si>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</si>
  <si>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</si>
  <si>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</si>
  <si>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</si>
  <si>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</si>
  <si>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</si>
  <si>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</si>
  <si>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</si>
  <si>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</si>
  <si>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</si>
  <si>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</si>
  <si>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</si>
  <si>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</si>
  <si>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</si>
  <si>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</si>
  <si>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</si>
  <si>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</si>
  <si>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</si>
  <si>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</si>
  <si>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</si>
  <si>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</si>
  <si>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</si>
  <si>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</si>
  <si>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r>
      <t>N</t>
    </r>
    <r>
      <rPr>
        <sz val="10"/>
        <color theme="1"/>
        <rFont val="Calibri"/>
        <family val="2"/>
        <scheme val="minor"/>
      </rPr>
      <t>o Aplica Compensación</t>
    </r>
  </si>
  <si>
    <t xml:space="preserve">Observaciones: </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</si>
  <si>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</si>
  <si>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</si>
  <si>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</si>
  <si>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</si>
  <si>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</si>
  <si>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</si>
  <si>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</si>
  <si>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</si>
  <si>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</si>
  <si>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</si>
  <si>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</si>
  <si>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</si>
  <si>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</si>
  <si>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</si>
  <si>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</si>
  <si>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</si>
  <si>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</si>
  <si>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</si>
  <si>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</si>
  <si>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</si>
  <si>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</si>
  <si>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</si>
  <si>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</si>
  <si>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</si>
  <si>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</si>
  <si>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</si>
  <si>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</si>
  <si>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</si>
  <si>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</si>
  <si>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 xml:space="preserve">Acopio de material de rezaga, portal Santafe. </t>
  </si>
  <si>
    <t>PK 9+200</t>
  </si>
  <si>
    <t>PK 17+300</t>
  </si>
  <si>
    <t>PK 18+800</t>
  </si>
  <si>
    <t>PK 24+150</t>
  </si>
  <si>
    <t>UF-1.0</t>
  </si>
  <si>
    <t>UF-2.1</t>
  </si>
  <si>
    <t>UF-3.0</t>
  </si>
  <si>
    <t>Puente PK21+220 UF2.1. Vista panorámica. Infraestructura terminada</t>
  </si>
  <si>
    <t>31  ENERO DE 2020</t>
  </si>
  <si>
    <t>6'0%</t>
  </si>
  <si>
    <t>PK 24+400/700 CD</t>
  </si>
  <si>
    <t>Retorno #2</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</si>
  <si>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</si>
  <si>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</si>
  <si>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</si>
  <si>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</si>
  <si>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</si>
  <si>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</si>
  <si>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</si>
  <si>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</si>
  <si>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</si>
  <si>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</si>
  <si>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</si>
  <si>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</si>
  <si>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</si>
  <si>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</si>
  <si>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</si>
  <si>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</si>
  <si>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</si>
  <si>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</si>
  <si>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</si>
  <si>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</si>
  <si>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</si>
  <si>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</si>
  <si>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</si>
  <si>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</si>
  <si>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</si>
  <si>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</si>
  <si>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</si>
  <si>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</si>
  <si>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</si>
  <si>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</si>
  <si>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</si>
  <si>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</si>
  <si>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</si>
  <si>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</si>
  <si>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</si>
  <si>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</si>
  <si>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</si>
  <si>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</si>
  <si>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</si>
  <si>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 xml:space="preserve">PK 15+300 </t>
  </si>
  <si>
    <t>PK 14+900</t>
  </si>
  <si>
    <t>ODT # 063 -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</si>
  <si>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</si>
  <si>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</si>
  <si>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</si>
  <si>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</si>
  <si>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</si>
  <si>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</si>
  <si>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</si>
  <si>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</si>
  <si>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</si>
  <si>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PK 7+800/900</t>
  </si>
  <si>
    <t>PK 15+400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</si>
  <si>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</si>
  <si>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</si>
  <si>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</si>
  <si>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</si>
  <si>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</si>
  <si>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</si>
  <si>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</si>
  <si>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</si>
  <si>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Muro # 037 - TA</t>
  </si>
  <si>
    <t>Muro # 072 - HA</t>
  </si>
  <si>
    <t>Corte talud (perfilación) - CD</t>
  </si>
  <si>
    <t>Inactivo. 
Se fundieron muros del disipador con su bajante para el canal de drenaje perimetral. Se fundió también el disipador intermedio con cuneta que descarga en canal perimetral.</t>
  </si>
  <si>
    <t>PK 0+480</t>
  </si>
  <si>
    <t>SEGURIDAD VIAL</t>
  </si>
  <si>
    <t>PK 0+950</t>
  </si>
  <si>
    <t>Aplicación de capa asfáltica - Drenajes</t>
  </si>
  <si>
    <t>PK 10+750</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</si>
  <si>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</si>
  <si>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</si>
  <si>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</si>
  <si>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</si>
  <si>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</si>
  <si>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</si>
  <si>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</si>
  <si>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 xml:space="preserve">PK12+485 - UF3.1D - Excavación a partir del punto de entronque, galería peatonal N°5. Túnel en funcionamiento. </t>
  </si>
  <si>
    <t xml:space="preserve">PK12+905 - UF3.1D - Excavación a partir del punto de entronque, galería vehicular N°3. Túnel en funcionamiento. </t>
  </si>
  <si>
    <t>REUNIONES/ACTIVIDADES</t>
  </si>
  <si>
    <t xml:space="preserve">Retorno vial, La Aldea. </t>
  </si>
  <si>
    <t>PK 16+300</t>
  </si>
  <si>
    <t>ZODME 10A</t>
  </si>
  <si>
    <t>PK 27+400</t>
  </si>
  <si>
    <t>PK 0+650/700 CI</t>
  </si>
  <si>
    <t>OBSERVACIONES: El Predio MAR1_UF2_171 se afectó nuevamente con oficio 02-01-20200617001734</t>
  </si>
  <si>
    <t xml:space="preserve">PK13+430 - UF3.1D - Construcción galería peatonal N°6. Túnel en funcionamiento. </t>
  </si>
  <si>
    <t>en adelante</t>
  </si>
  <si>
    <t>PK 17+800</t>
  </si>
  <si>
    <t>Excavación / Rellenos de terraplén / Drenajes - CD</t>
  </si>
  <si>
    <t>PK 18+300  CI</t>
  </si>
  <si>
    <t>Corte, perfilado de talud + demoliciones</t>
  </si>
  <si>
    <t xml:space="preserve">Excavaciones mecánicas CI, como solución de la intersección en superficie - Boxculvert # 209 - Zona urbana de San Jerónimo </t>
  </si>
  <si>
    <t>PK 22+600</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</si>
  <si>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</si>
  <si>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</si>
  <si>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</si>
  <si>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</si>
  <si>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</si>
  <si>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</si>
  <si>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</si>
  <si>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</si>
  <si>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</si>
  <si>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</si>
  <si>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</si>
  <si>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</si>
  <si>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</si>
  <si>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</si>
  <si>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</si>
  <si>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</si>
  <si>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</si>
  <si>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</si>
  <si>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</si>
  <si>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</si>
  <si>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</si>
  <si>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</si>
  <si>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</si>
  <si>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Mezcla asfáltica intermedia - Drenajes</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</si>
  <si>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</si>
  <si>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</si>
  <si>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</si>
  <si>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</si>
  <si>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</si>
  <si>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</si>
  <si>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</si>
  <si>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</si>
  <si>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</si>
  <si>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</si>
  <si>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</si>
  <si>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</si>
  <si>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</si>
  <si>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</si>
  <si>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</si>
  <si>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</si>
  <si>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</si>
  <si>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</si>
  <si>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</si>
  <si>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</si>
  <si>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</si>
  <si>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</si>
  <si>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</si>
  <si>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</si>
  <si>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</si>
  <si>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</si>
  <si>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</si>
  <si>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</si>
  <si>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</si>
  <si>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</si>
  <si>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</si>
  <si>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</si>
  <si>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</si>
  <si>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</si>
  <si>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</si>
  <si>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</si>
  <si>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</si>
  <si>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</si>
  <si>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</si>
  <si>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</si>
  <si>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</si>
  <si>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</si>
  <si>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</si>
  <si>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</si>
  <si>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Corte mecánico y preparación de fundación para muro en TA, # 011.</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</si>
  <si>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</si>
  <si>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 xml:space="preserve">Terraplén + Muros en TA + Drenajes + Marco en HA # 040. </t>
  </si>
  <si>
    <t>PK 0+700 CI. Acopio de material de rezaga, producto de la excavación del túnel. Patio de acopio, Portal Medellín</t>
  </si>
  <si>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t>
    </r>
    <r>
      <rPr>
        <sz val="11"/>
        <rFont val="Arial"/>
        <family val="2"/>
      </rPr>
      <t>PILA 3. Instalación acero de refuerzo núcleo Caissons 7 y 8 y se funden.
ESTRIBO 2. Instalación acero de refuerzo de núcleos de Caissons 9 y 10 y se funden</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</si>
  <si>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t>Puente PK 9+150 UF 1-  PILA 3. Se funden núcleos de caissons 7 y 8. Inactivo</t>
  </si>
  <si>
    <t>Puente PK 9+150 UF 1-  ESTRIBO 2. Se funde núcleo caisson N° 10. Inactivo</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</si>
  <si>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</si>
  <si>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</si>
  <si>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</si>
  <si>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</si>
  <si>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</si>
  <si>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</si>
  <si>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</si>
  <si>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</si>
  <si>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</si>
  <si>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</si>
  <si>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</si>
  <si>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</si>
  <si>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t>
    </r>
    <r>
      <rPr>
        <sz val="11"/>
        <color rgb="FFFF0000"/>
        <rFont val="Arial"/>
        <family val="2"/>
      </rPr>
      <t>. Se treminan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</si>
  <si>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</si>
  <si>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t>
    </r>
    <r>
      <rPr>
        <sz val="11"/>
        <color rgb="FFFF0000"/>
        <rFont val="Arial"/>
        <family val="2"/>
      </rPr>
      <t>Se funde losa de aproximación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</si>
  <si>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</si>
  <si>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</si>
  <si>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</si>
  <si>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</si>
  <si>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</si>
  <si>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</si>
  <si>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</si>
  <si>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</si>
  <si>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</si>
  <si>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</si>
  <si>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Corte + descapote mecánico  -  CI y Box # 057</t>
  </si>
  <si>
    <r>
      <rPr>
        <b/>
        <sz val="11"/>
        <rFont val="Arial"/>
        <family val="2"/>
      </rPr>
      <t xml:space="preserve">Ruta 6204  San Jerónimo-Santa Fe de Antioquia
</t>
    </r>
    <r>
      <rPr>
        <sz val="11"/>
        <rFont val="Arial"/>
        <family val="2"/>
      </rPr>
      <t xml:space="preserve">
-  Actividades de limpieza de cunetas  del  PR 10+000 al PR15+000
-  Actividades de limpieza de  alcantarillas del  PR 10+000 al PR19+000.
- La vía se encuentra en funcionamiento normal.
-  Desvío en el PR16+380 al PR16+660  Normal Funcionamiento.
-  Desvío en el PR15+030 al PR15+740. Normal Funcionamiento.
-  Desvío en el PR13+090 al PR12+000 .Normal Funcionamiento.</t>
    </r>
  </si>
  <si>
    <t>UF 1 - PR 39+700. CONTROL VEHICULAR.</t>
  </si>
  <si>
    <t xml:space="preserve">UF 3 - PR 44+700. POLICÍA DE TRANSITO. </t>
  </si>
  <si>
    <t>PK 14+700 CD</t>
  </si>
  <si>
    <t>Mezcla asfáltica en caliente, MSC-25</t>
  </si>
  <si>
    <t>Material seleccionado (estructura de pavimento flexible)</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</si>
  <si>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</si>
  <si>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</si>
  <si>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</si>
  <si>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</si>
  <si>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</si>
  <si>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Fresado de carpeta asfáltica, vía existente</t>
  </si>
  <si>
    <t xml:space="preserve">Trabajos se reactivan, por lo tanto se realiza nuevamente perforaciones para instalación de drenes de L= 6 m (son 7 und por instalar).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se realiza nuevamente perforaciones para instalación de drenes de L= 6 m (son 7 und por instalar). </t>
  </si>
  <si>
    <t>Sobre la pata del talud rehabilitado, se hace el acopio 'provisional' del material de rezaga que se extrae del nuevo túnel y de sus galerías (peatonales / vehiculares), portal Medellín; para después transportarlo a la planta de trituración ubicada en el PK 11+700 o en el PK 1+200. Se utiliza cargador, un Bobcat y muchas volquetas que lo extraen del túnel. Las cantidades disminuirán debido a que el túnel ya logro el cale. Continuamente se transporta hacia la planta trituradora este material de descombro, para evitar excesiva altura en el patio de acopio y posible derrame hacia la vía en uso. Se adecua una sección de la vía para el paso vehicular y poder intervenir la CD. En el acopio se trabaja con personal PARE/SIGA y se realiza limpieza con herramienta menor y barridos con cepillo rotativo montado en Bobcat.</t>
  </si>
  <si>
    <t xml:space="preserve">PK 0+700 CCO del túnel. Se tiene disponibilidad de grúas, ambulancia y vehículo de inspección para dar apoyo a usuarios en caso de eventos de accidentes / incidentes.  </t>
  </si>
  <si>
    <r>
      <rPr>
        <b/>
        <sz val="11"/>
        <color theme="1"/>
        <rFont val="Arial"/>
        <family val="2"/>
      </rPr>
      <t xml:space="preserve">AMPLIACION PUENTE 24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</si>
  <si>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Puente PK 4+500 UF 1. PILA 1.  Excavación de Caissons 3 y 4.</t>
  </si>
  <si>
    <t>Puente PK 6+040 UF 1-   Instalación acero de refuerzo en defensas New Jersey. Inactivo</t>
  </si>
  <si>
    <t>ÉPSILON4G</t>
  </si>
  <si>
    <t>1,2.1 y 3</t>
  </si>
  <si>
    <t xml:space="preserve">Seguimiento semanal  PQRS del proyecto </t>
  </si>
  <si>
    <t>Consultas Previas</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</si>
  <si>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</si>
  <si>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</si>
  <si>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</si>
  <si>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</si>
  <si>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</si>
  <si>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</si>
  <si>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</si>
  <si>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</si>
  <si>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</si>
  <si>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</si>
  <si>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</si>
  <si>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</si>
  <si>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</si>
  <si>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</si>
  <si>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</si>
  <si>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</si>
  <si>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</si>
  <si>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</si>
  <si>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</si>
  <si>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</si>
  <si>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</si>
  <si>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</si>
  <si>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</si>
  <si>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</si>
  <si>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</si>
  <si>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</si>
  <si>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</si>
  <si>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</si>
  <si>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</si>
  <si>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</si>
  <si>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</si>
  <si>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</si>
  <si>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</si>
  <si>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</si>
  <si>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</si>
  <si>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</si>
  <si>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</si>
  <si>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</si>
  <si>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</si>
  <si>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</si>
  <si>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</si>
  <si>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</si>
  <si>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</si>
  <si>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</si>
  <si>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</si>
  <si>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</si>
  <si>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</si>
  <si>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</si>
  <si>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</si>
  <si>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</si>
  <si>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</si>
  <si>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</si>
  <si>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</si>
  <si>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</si>
  <si>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</si>
  <si>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</si>
  <si>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</si>
  <si>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</si>
  <si>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</si>
  <si>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</si>
  <si>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</si>
  <si>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</si>
  <si>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</si>
  <si>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</si>
  <si>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</si>
  <si>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</si>
  <si>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</si>
  <si>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</si>
  <si>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</si>
  <si>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</si>
  <si>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</si>
  <si>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</si>
  <si>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</si>
  <si>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</si>
  <si>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</si>
  <si>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</si>
  <si>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</si>
  <si>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</si>
  <si>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</si>
  <si>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</si>
  <si>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</si>
  <si>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</si>
  <si>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</si>
  <si>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</si>
  <si>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</si>
  <si>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</si>
  <si>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</si>
  <si>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</si>
  <si>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</si>
  <si>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</si>
  <si>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</si>
  <si>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</si>
  <si>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</si>
  <si>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</si>
  <si>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</si>
  <si>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</si>
  <si>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</si>
  <si>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</si>
  <si>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</si>
  <si>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</si>
  <si>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</si>
  <si>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</si>
  <si>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</si>
  <si>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</si>
  <si>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</si>
  <si>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</si>
  <si>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</si>
  <si>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</si>
  <si>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</si>
  <si>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</si>
  <si>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</si>
  <si>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</si>
  <si>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</si>
  <si>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</si>
  <si>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</si>
  <si>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</si>
  <si>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</si>
  <si>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</si>
  <si>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</si>
  <si>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</si>
  <si>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</si>
  <si>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</si>
  <si>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RESPUESTA A COMUNICACION EPS4G-0676-20 REFERENTE A LA ENTREGA DE LA MODIFICACION DE LA CUBIERTA DEL PEAJE DE LA UF3 CORREPONDIENTE VOL. X PEAJE</t>
  </si>
  <si>
    <t>D-02-01-20200814-002437</t>
  </si>
  <si>
    <t>CONTESTACION AL RADICADO EPS4G-0774-20 TORRE ALTA TENSION UBICADA EN EL PK24+100 SOPETRAN</t>
  </si>
  <si>
    <t>D-02-01-20200811-002354</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</si>
  <si>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t>
    </r>
  </si>
  <si>
    <r>
      <rPr>
        <b/>
        <sz val="11"/>
        <color theme="1"/>
        <rFont val="Arial"/>
        <family val="2"/>
      </rPr>
      <t>AMPLIACION PUENTE 23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</si>
  <si>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t>Puente PK 20+680 UF 2.1 -Montaje del equipo lanza-vigas</t>
  </si>
  <si>
    <t>Puente PK 20+680 UF 2.1 Montaje del equipo lanza-vigas</t>
  </si>
  <si>
    <t>Ampliación Puente PK18+700 UF2.1 La Muñóz II. Instalación de pintura epóxica baranda vehicular. Finalizado.</t>
  </si>
  <si>
    <t>Ampliación Puente N°3 PK2+430 UF1 Quebrada La Cola. Losas vanos 1, 2 y 3 terminadas.</t>
  </si>
  <si>
    <t>Ampliación Puente N°3 PK2+430 UF1 Quebrada La Cola.Losa terminada, falta instalación de la baranda.</t>
  </si>
  <si>
    <t xml:space="preserve">Trabajos intermitentes. Se realiza trabajos paisajísticos como la siembra de palmeras, que estaban en el PK 0+500. Se hace uso de una grúa y personal con herramienta menor. </t>
  </si>
  <si>
    <t>Sobre la nueva calzada se extendió mezcla asfáltica en caliente, tipo MSC-25. Posteriormente se llevo a cabo la demarcación horizontal con pintura para trafico en color (B/A). Sector entrada a Municipio de Ebéjico. Un tramo de la obra se tiene como centro de acopio de materiales y estacionamiento de varios equipos de construcción. Se realizan chequeos topográficos para la conexión de 2 puentes vehiculares y 3 muros.</t>
  </si>
  <si>
    <t xml:space="preserve">Después de realizada la imprimación de granulares, se coloca o extiende la capa intermedia asfáltica tipo MSC-25. Se utiliza el equipo o tren para colocar asfaltos Dynapac. </t>
  </si>
  <si>
    <t xml:space="preserve">Se continua con corte mecánico de montaña en el sector de Piedra Negra. También se tiene que utilizar (para el fracturamiento de rocas) un martillo hidráulico montado en el brazo de excavadora CAT 330 D2L. </t>
  </si>
  <si>
    <t>PK 14+400 CD</t>
  </si>
  <si>
    <t xml:space="preserve">Granulares sobre ODT </t>
  </si>
  <si>
    <t>Cortes en taludes, perfilados, consolidación  - Granulares  -  CI</t>
  </si>
  <si>
    <t>Sobre la corona del talud hubo aplicación de concreto lanzado (con e= 10 cm) previa colocación y aseguramiento de paneles de malla electro soldada (15x15x6). Siguen trabajos de perforación de huecos para la colocación de pernos pasivos de anclaje (con barras corrugadas autoperforantes) de L = 6 m. También habrá perforación para la colocación de drenes sub horizontales en PVC. Se utiliza vehículo autopropulsado sobre llantas tipo montacargas. Sector Tamarindos / Comfenalco.</t>
  </si>
  <si>
    <t>Cortes / Llenos / Curado de granulares /Mezcla asfáltica -  CD</t>
  </si>
  <si>
    <t>Box # 072 + disipador + Demarcación CD</t>
  </si>
  <si>
    <t>PK 16+900</t>
  </si>
  <si>
    <t>Continúan cortes mecánicos en la parte alta del talud (haciendo un banqueo y buscando la cota de la única berma intermedia, hacia el PK mayor). También se sigue realizando la instalación de malla y concreto lanzado en la parte alta de talud. Se colocan pernos pasivos de anclaje con malla 3 x 3 m., y L= 9 m.  Se les realizan inyecciones con morteros de cemento y se funden dados de apoyo (en concreto) para los anclajes pasivos. El talud perfilado tendrá 2 fases de corte, con berma intermedia. El talud superior con pendiente 1: 1.3 y el talud inferior tendrá una pendiente 1:1. Hacia el PK menor continua corte mecánico y retiro de material, en la base del talud. Sector cerca a la Guaracú I y con dirección a San Jerónimo.</t>
  </si>
  <si>
    <t xml:space="preserve">Trabajos en superficie (con CAT sobre orugas) de lo que será la futura intersección en la zona urbana de San Jerónimo. Se canalizo un tramo de la Qda. La Muñoz I, utilizando tubería Titan x 1500 mm. Se fundieron para el box, tramos de losa de contra piso y de muros verticales  (utilizando concreto acelerado de 28 MPa, y sobre un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La obra de canalización tendrá varios quiebres a fin de direccionar las aguas de la Qda. y entregarlas a su antiguo cause. Solo se realizan trabajos y chequeos topográficos.
Hoy la obra se encuentra suspendida en actividades, debido a que los diseños cuentan todavía con observaciones en la parte estructural por parte de la interventoría (obras contempladas para el enlace en zona urbana), según escrito # EPS4G-0726-20. Por lo tanto hay objeción a los documentos allegados por el Concesionario </t>
  </si>
  <si>
    <t>PK 20+650 CD</t>
  </si>
  <si>
    <t>Boxculvert # 106</t>
  </si>
  <si>
    <t xml:space="preserve">Inactivo.
Box terminada su construcción. Se utilizo concreto premezclado de 28 MPa x 8" de asentamiento. Se le hizo la imprimación con pintura bituminosa negra. También se le construyeron los sub drenes laterales. Sobre esta obra se extendió material seleccionados junto con el frente de obra del retorno #2. Se les hizo a ambos frentes de obra un cereo general del material seleccionado con motoniveladora. </t>
  </si>
  <si>
    <t>PK 25+050 CD</t>
  </si>
  <si>
    <t>Lleno y compactación 
Sector Villa del Marques / Sindelhato</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</si>
  <si>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(hay colocación de encofrados metálicos con la aplicación de película química anti adherente). </t>
  </si>
  <si>
    <t>PK 25+600 CD</t>
  </si>
  <si>
    <t>PK 28+800 CD</t>
  </si>
  <si>
    <t>Colocación de capa asfáltica MSC-25 + Construcción canal perimetral</t>
  </si>
  <si>
    <t xml:space="preserve">Inactivo. 
Se fundió muro y se empalmo con tubería instalada para continuar desagüe perimetral, se instala tubería de 900 mm (en 35 und). Se trabajo en las ODT  # 139, # 140 y # 141. Se trabajo en buzón y disipador, se encofra para muros de descole de la ODT# 139. Las aguas recogidas irán finalmente al cause del Rio Aurrá. Se continuara construcción de cunetas laterales en ambas "nuevas" calzadas, serán de sección triangular; se utiliza concreto premezclado de 21 MPa. Lluvias afectan el comportamiento de un tramo del terraplén y se fractura la cuneta recién construida. </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</si>
  <si>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</si>
  <si>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</si>
  <si>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</si>
  <si>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</si>
  <si>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</si>
  <si>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</si>
  <si>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</si>
  <si>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Actividad de consolidación con pernos pasivos de anclaje # 10 y con L= 9 m. Se coloca sobre la cara expuesta del talud, paneles de malla electrosoldada de acero (15x15x6) + lagrimales en PVC. También se funden los dados de apoyo (en concreto 20 x 20 cm) de las platinas y turcas en cada uno de los anclajes. En los trabajos se trabaja con personal suspendido. Sector Tierra Mítica.</t>
  </si>
  <si>
    <t>PK 30+600 CD</t>
  </si>
  <si>
    <t>PK 31+200 CD</t>
  </si>
  <si>
    <t>Consolidación de talud + drenajes</t>
  </si>
  <si>
    <t>PK 31+270 CD</t>
  </si>
  <si>
    <t>PR 6+700</t>
  </si>
  <si>
    <t>Puente el Paso sobre el Rio Cauca (o puente amarillo)</t>
  </si>
  <si>
    <r>
      <rPr>
        <b/>
        <sz val="11"/>
        <rFont val="Arial"/>
        <family val="2"/>
      </rPr>
      <t>Ruta 6204 Túnel de Occidente-Medellín.</t>
    </r>
    <r>
      <rPr>
        <sz val="11"/>
        <rFont val="Arial"/>
        <family val="2"/>
      </rPr>
      <t xml:space="preserve">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 </t>
    </r>
  </si>
  <si>
    <r>
      <rPr>
        <b/>
        <sz val="11"/>
        <rFont val="Arial"/>
        <family val="2"/>
      </rPr>
      <t>Ruta 6204 Túnel de Occidente-San Jerónimo</t>
    </r>
    <r>
      <rPr>
        <sz val="11"/>
        <rFont val="Arial"/>
        <family val="2"/>
      </rPr>
      <t xml:space="preserve">
- Actividades de limpieza de cunetas y calzada  PR32+000 al PR 40+000. 
- Desvío entre el PR35+300 al PR37+600 Y  PR  30+800 al  31+500 se encuentran transitables.
- Zona Inestable PR34+900 sin movimiento. 
- Se realiza control vehicular PR  20+500,  30+400, 29+900, 35+200 y 39+700.</t>
    </r>
  </si>
  <si>
    <t>UF 3 - PR 44+700. PORTAL TÚNEL.</t>
  </si>
  <si>
    <r>
      <rPr>
        <b/>
        <sz val="12"/>
        <rFont val="Arial"/>
        <family val="2"/>
      </rPr>
      <t>Portal Medellín - segundo tubo Túnel Occidente</t>
    </r>
    <r>
      <rPr>
        <sz val="12"/>
        <rFont val="Arial"/>
        <family val="2"/>
      </rPr>
      <t xml:space="preserve">
Actividades de perfilado de la excavación rasante actual y relanzado en pateros, en túnel principal, sección. (Portal Medellín).
</t>
    </r>
  </si>
  <si>
    <t>Retiro de postes en concreto de 9m. Actuación 32 del PK17+680  al PK18+650.</t>
  </si>
  <si>
    <t>Actividad de excavación para traslado de redes húmedas , se realiza descapote y excavación manual. Sector  Los Almendros. PK29+500.</t>
  </si>
  <si>
    <t xml:space="preserve">Acompañamiento visita de Seguimiento Ambiental  de la UF2.1, realizada por la ANLA de forma virtual y guiada por el Concesionario a través de la plataforma Teams </t>
  </si>
  <si>
    <t xml:space="preserve">1,2,3,4 </t>
  </si>
  <si>
    <t>Finalización digitalización de obligaciones de actos administrativos asociados a seguimiento y control emitidos por la autoridad ambiental en el formato SOPAA y avance revisión y complemento seguimiento estado de obligaciones.</t>
  </si>
  <si>
    <t>TODAS</t>
  </si>
  <si>
    <t>REVISIÓN Y ANALISIS DE INSUMOS PREDIALES</t>
  </si>
  <si>
    <t>Estudio de Fichas Prediales y Avaluos Comerciales Corporativos de las Unidades Funcionales 1 y 2</t>
  </si>
  <si>
    <t>REVISIÓN DE LA PLATAFORMA OLYMPUS</t>
  </si>
  <si>
    <t>Se realizó verificacion, observación y aprobacion de cada uno de los datos que se ingresaron a la plataforma Olympus por parte del Concesionario.</t>
  </si>
  <si>
    <t>Del 27/08/20
al 02/09/20</t>
  </si>
  <si>
    <t>Llenos y ODT # 008 + Disipador - CI</t>
  </si>
  <si>
    <t>Colocación de capa asfáltica - CI</t>
  </si>
  <si>
    <t>La plataforma de la segunda calzada ya cuenta con la capa intermedia asfáltica tipo MSC-25. Se utilizo para ello un tren o equipo de pavimentación Dynapac. El tramo se tiene para el transito provisional de los vehículos de la Concesión</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</si>
  <si>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El trayecto se tiene con transito provisional para los equipos y vehículos de la Concesión.</t>
  </si>
  <si>
    <t>Se continua con la construcción de las cunetas laterales en V. También se incluye canal tipo cárcamo (con paneles de malla electrosoldada para la construcción de ODL # 178). Al canal se le encofran segmentos corta aguas. Se tiene en transito provisional para los equipos y vehículos de la Concesión. Sector La Volcana - Guayabal.</t>
  </si>
  <si>
    <t>PK 3+500</t>
  </si>
  <si>
    <t xml:space="preserve">Fresado en frio y demolición con CAT de la actual vía,  CI </t>
  </si>
  <si>
    <t>Se inicia el fresado en frio (con equipo Wirtgen W-150), de la actual vía. Se presenta fresado superficial, profundo, selectivo y tambien a modo de parcheo. También se interviene con demolición con equipo CAT sobre orugas</t>
  </si>
  <si>
    <t>Se realiza nuevamente corte mecánico de la zona para encontrar cota de fundación de un muro en TA. Hacia el PK mayor o 4+700 motoniveladora CAT - 140 M realizo el extendido de material seleccionado tipo base granular. Se compacta con vibro Hamm. En este sitio se tiene estacionado equipo de construcción y materiales para los frentes de obra.</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</si>
  <si>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 Sobre el PK 5+240 se hace un alargue al muro en HA (# 095) se le agrega una L= 4 m</t>
  </si>
  <si>
    <t xml:space="preserve">Sobre la nueva calzada se extendió mezcla asfáltica en caliente, tipo MSC-25. Posteriormente se llevo a cabo la demarcación horizontal con pintura para trafico en color (B/A). También se construyen algunos tramos de cunetas con sección en L. Sector perdida de  banca. 
Un tramo de la obra se tiene como centro de acopio de materiales y estacionamiento de varios equipos de construcción. Se realizan chequeos topográficos para la conexión de 2 puentes vehiculares y 3 muros. </t>
  </si>
  <si>
    <t>Drenajes terminados. Sigue habilitado el transito vehicular sobre la nueva calzada. En esta zona se tuvo armada sobre la vía la Lanzavigas (puente La Rochela).</t>
  </si>
  <si>
    <t>Inactivo
Después de haberse deslizado y colapsado el corte del talud en el pasado mes de enero; a mediados del mes de julio, se dio inicio al retiro de material caído y que obstaculiza los trabajos de acceso sobre el estribo # 2 del nuevo puente de la Rochela. Hoy los trabajos de remoción de tierra son intermitentes debido a lluvias que paralizan cortes y acarreos.</t>
  </si>
  <si>
    <t>Se ha terminado el perfilado del talud. Ahora,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vía de acceso a la Vda. Mestizal alto, se continua la construcción del pavimento rígido que servirá para el acceso de particulares a esa Vda. El carril de vía que se construye es de 3.0 m y el espesor de la placa de concreto es de 0.23 m. Se utiliza concreto premezclado con MR de 4.2 MPa. Sobre el costado Izq., se perfila el terreno para la construcción de un disipador longitudinal anexo al pavimento rígido. Algunas lluvias afectan trabajos.</t>
  </si>
  <si>
    <t>Box Doña Rosa - Excavación mecánica, muro escollera, demoliciones CI</t>
  </si>
  <si>
    <t>Trabajos en el box, se reactivan con la colocación de material de rezaga. Sobre el contorno del box se armaron los filtros laterales utilizando geotextil + tubos ranurados + piedra filtro. Hay acopio de material rocoso traído del corte del túnel para iniciar otro tramo de muro escollera. 
Hacia el PK mayor, se trabaja con bulldozer CAT D6T + CAT sobre orugas 312C en la demolición final del negocio de restaurante y abriendo paso hacia el estribo del nuevo puente en construcción. Sector de Doña Rosa.</t>
  </si>
  <si>
    <t>Lleno estructural, fallado - CI</t>
  </si>
  <si>
    <t xml:space="preserve">Personal de la Cía.. Consulciviles realiza chequeos en campo. Se procede a la instrumentación del terraplen fallado (se instalaran inclinometros y piezómetros a h= 30 m).
Hoy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 Se esta pendiente del conocimiento y aprobación de los nuevos diseños por parte de la Interventoría.  </t>
  </si>
  <si>
    <t>Continua actividad de corte mecánico (con CAT 330 D2L) y retiro de material de la montaña. También se ataca por otro frente este mismo corte con dirección desde el PK 13+000 hacia menores. También se realizaron talas / descapotes y demolición de viviendas. Sobre el box del PK 12+764 se continua con la construcción del primer tramo de box gemelo; se tiene fundida la losa de contrapiso y sus dos muro verticales, se armaron hierros y se realizo el fundido del segundo y ultimo tramo de la losa aérea. La obra incluirá la demolición de un pontón existente a fin de alargar /aguas arriba, el par de box en construcción. Se trabaja con personal PARE / SIGA, sector Hostería Las Grutas</t>
  </si>
  <si>
    <t>Se acopia material granular tipo base granular para iniciar la conformación del paquete estructural del pavimento flexible. Colocados y compactados los granulares se procedió a la imprimación utilizando emulsión asfáltica de curado lento. El posterior trabajo será la colocación de la capa intermedia de mezcla asfáltica. Se trabaja con personal PARE / SIGA. Sector La Jungla</t>
  </si>
  <si>
    <t xml:space="preserve">Mediante el uso del tren o equipo de pavimentación Dynapac, se extendió y coloco la capa intermedia de mezcla asfáltica tipo MSC-25. Seguidamente se hará la demarcación horizontal, utilizando pintura para trafico (B/A) a base de agua. </t>
  </si>
  <si>
    <t xml:space="preserve">Se fundieron concretos formando el cuerpo del Boxculvert. Tiene una sección hidráulica de 2.5 x 2.5 m., y es la prolongación del box existente. Se procedió a aplicar pintura bituminosa negra y paneles de geodren planar. También se le construyeron los filtros en sus costados (con geotextil NT + piedra filtro + 2 tubos en PVC ranurados de 4"). Se realizaron los llenos y la respectiva imprimación con material granular seleccionado. Hubo posterior colocación y/o extensión de la capa intermedia de mezcla asfáltica colocada con el tren de pavimentación Dynapac. Sector abajo de la Jungla. </t>
  </si>
  <si>
    <t>Después de colocada la estructura granular del pavimento flexible (hacia el PK menor), se procedió a la imprimación de granulares utilizando emulsión asfáltica de curado lento y a la colocación de la capa intermedia de MSC-25. También se realiza la construcción de la vía veredal en su parte anexa mas baja. Se termino con la construcción del box culvert # 067, pero se le inicia la construcción de los filtros laterales, su impermeabilización y los llenos laterales con material seleccionado. Una vez terminada la colocación de granulares en este sitio se procedió a su imprimación y a colocar la capa asfáltica intermedia tipo MSC-25. Se ha demarcado (hacia el PK menor) con pintura de trafico a base de agua, B/A un largo  tramo . Sector La Bloquera.</t>
  </si>
  <si>
    <t xml:space="preserve">Para lo llenos de remate se utilizo material de rezaga proveniente del túnel. Se realizo la colocación de granulares seleccionados y se extendió la capa intermedia de mezcla asfáltica tipo MCS-25. Se incluyeron terrazas para evitar el derrame de llenos sobre el disipador. 
Posteriormente se realizo la demarcación con utilización de pintura a base de agua para trafico en color B/A. Hoy se transita por esta nueva calzada y se abandona la existente para ser intervenida.
Sobre la calzada opuesta (o PK 15+400 CI) se hizo corte mecánico de talud con tendido a una pendiente. Sector Carpintería / Polvorería </t>
  </si>
  <si>
    <t>Se realizo la colocación de material tipo sub base y base granular; sobre el antiguo sector Margarita del 8 o variante a San Jerónimo. Se aplico emulsión asfáltica de curado lento.</t>
  </si>
  <si>
    <t xml:space="preserve">La plataforma de la segunda calzada ya cuenta con la capa intermedia asfáltica tipo MSC-25. Se inicia la construcción de una bajante escalonada que recoge y conduce aguas de cunetas lineales de la nueva calzada (se utiliza concreto pre mezclado colocado por gravedad). También se siguen construyendo cunetas (con sección triangular o en L con concreto de 21 MPa), en la parte media entre las calzadas (o separador) y en las terrazas que se le hicieron al terraplén artificial. </t>
  </si>
  <si>
    <t xml:space="preserve">La plataforma de la segunda calzada ya cuenta con la capa intermedia asfáltica tipo MSC-25, frente a Palmeras 2. También se realiza la construcción de cunetas en V, en concreto y de un disipador en concreto con dirección hacia la pata del talud del terraplén.
Para el saneo de la fundación (sobre el PK mayor) se instalo material de triturado (tipo rajón) con agregados traídos del corte del túnel (rezaga). Se realizan traslados de redes eléctricas (secas) de alta tensión. Hay personal PARE / SIGA. Este frente de obra es zona limite entre la UF-1.0 y UF-2.1 y zona urbana de San Jerónimo.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</si>
  <si>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</si>
  <si>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Se terminaron actividades  en la parte baja del terraplén con la fundida de muro del disipador, con L = 50 m. Se utilizo concreto premezclado bombeado. Se realizo impermeabilización exterior (en contacto con tierras) con pintura bituminosa y también se termina la construcción del buzón intermedio. 
Sobre un solado de concreto pobre, se colocaron los aceros para armar la parrilla de la losa de contrapiso de un canal de conexión con la ODT existente, también tipo box. Se funden tramos contiguos "en concreto" de la placa de contrapiso y de tramos de muros. Sector El Arriero.</t>
  </si>
  <si>
    <t>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fallos iniciales se logran encadenar por mas lluvias, los daños pueden llegar a sobrepasar el limite predial / ambiental. Sector o Zona Urbana de San Jerónimo y limites con la UF-1.0</t>
  </si>
  <si>
    <t>Se detiene temporalmente la actividad de corte de montaña y demolición de estructuras (negocios / viviendas) con el uso de CAT sobre orugas 330 D2L. Por lo tanto se procede al traslado de redes eléctricas de alta tensión. Los cortes permitirán también dar espacio para el inicio del puente La Muñoz I (sobre el estribo # 1). En otro sector se hizo tala, rocería y desmonte. Igual que su corte de montaña "del anterior frente de obra" los suelos que acá se están destapando, muestran ser sensibles y de fácil pérdida de su cohesión y coeficiente de fricción interna. Sector o Zona Urbana de San Jerónimo.</t>
  </si>
  <si>
    <t>Capa asfáltica - Demarcación horizontal - CI</t>
  </si>
  <si>
    <t>Después de realizar la actividad de demarcación horizontal con el uso de pintura para trafico B/A se autorizo el desvío del transito automotor para poder intervenir la calzada existente. Así se dará inicio a nuevos trabajos (a un largo trayecto) y realizar intervenciones sobre la calzada izquierda. Se realizo sobre el sector la colocación de defensas metálicas, tipo bionda. Sector El Sapo - Meloneras.</t>
  </si>
  <si>
    <t>PK 21+600</t>
  </si>
  <si>
    <t xml:space="preserve">Se procedió al fresado en frio con el equipo Wirtgen W-150, por un extremo de la actual calzada y por el otro extremo se procedió a la demolición de la carpeta asfáltica con excavadora CAT 330 D2L + volquetas + vibro Hamm + motoniveladora CAT. También se levanto toda la estructura granular del pavimento "viejo". Allí la nueva rasante tendrá que ser elevada en mas de 3 m., a fin de borrar una curva vertical innecesaria. Sector Meloneras. </t>
  </si>
  <si>
    <t xml:space="preserve">Talud rehabilitado </t>
  </si>
  <si>
    <t xml:space="preserve">Se tiene construida una parte de la ODT # 180 (su buzón se impermeabiliza por sus costados). Se tiene pendiente llenos seleccionados
En otro sector y anexo al Marco en HA, se continua la construcción de dos (2) muros en TA (# 058 y # 059). También se lleva a cabo excavación para prolongar las dalas de cimentación de ambos muros en TA. Se trabaja con pajarita New Holland + CAT 330 D2L + volquetas + carro tanque y vibro de aros metálicos Wacker. Se realizan llenos por capas compactadas intercaladas con las bandas geosintéticas; como lleno se utiliza material seleccionado tipo sub base granular.
El Marco del K 23+860 (# 040) se continua con el reforzamiento de la losa aérea, con la construcción de dos (2) vigas laterales en concreto (ancho promedio 2 m., y espesor de 30 cm.).    
Continua el plan de manejo del transito, que fijo los desvíos y/o conexión vehicular con Sopetrán y la vía antigua. </t>
  </si>
  <si>
    <t>Se realiza actividad de paisajismo en los anillos viales del retorno (con pajarita CAT 416F) incluyendo la construcción de sardineles en concreto y de cunetas con sección en L y en V. Hubo sembrado de palmas. Se adecua encole de la ODT # 110 x 1500 mm.</t>
  </si>
  <si>
    <t>Cortes y excavaciones mecánicas + descapotes. Alargue de Box # 119 y una ODT # 118</t>
  </si>
  <si>
    <t xml:space="preserve">Se realizo actividad de tala, corte y descapote para prolongación de tramo vial; cerca a PR 14. Se utilizo CAT sobre orugas, bulldozer CAT D6T y volquetas. Se realiza la compactación de la cimentación de ODT # 118 (o K 25+560), se toman densidades de campo con equipo nuclear. Se trabaja con personal PARE / SIGA. 
Después de fundir un solado en concreto simple y la marcación de ancho y niveles; se inicio la colocación de los aceros y la fundida de la placa de contrapiso. Se arman hierros correspondientes a los muros laterales y se inicia su encofrado para fundir sus muros verticales, en 2 tramos. Se utilizara concreto premezclado bombeado de 28 MPa. En su zona anexa se coloco material de rezaga del túnel y se extendió con el uso de bulldozer, se hizo uso de vibro para afirmados Hamm y de carro tanque. El ultimo trabajo ejecutado fue la colocación de la capa intermedia faltante de mezcla asfáltica en caliente tipo MSC-25, utilizando el tren de pavimentación Dynapac.  </t>
  </si>
  <si>
    <t>Inactivo. 
Después de finalizada la actividad de excavación mecánica y corte del talud, se realizó la instalación de mezcla Asfáltica intermedia tipo MSC-25. 
Sobre el tramo vial se realizo la construcción de cunetas con sección L.
Se continuara actividad de construcción de cunetas para conducir aguas a la ODT #125. Sector Ahuyamal.</t>
  </si>
  <si>
    <t>Se realizo la penúltima conexión entre ODT´s tipo Box. Al tramo del box reconstruido se le construyeron sus drenajes laterales previa impermeabizacion de sus paredes y la colocación de paneles de geodren planar (o lamidren). En su parte intermedia se inicia la construcción del ultimo tramo de box fundiendo ya los muros verticales. Hubo excavación mecánica con pajarita CAT 416F; hay personal con herramienta menor removiendo lodo, producto de las lluvias. Los taludes anexos se cubren temporalmente con laminas de lamidren. Frente a la Zodme #16 y sobre la cara "expuesta" del talud de corte, fue recubierta con manto geosintética antierosión previa aplicación de una hidrosiembra, el resultado es ahora satisfactorio.</t>
  </si>
  <si>
    <t>Se reactiva corte mecánico + excavación mecánica con CAT sobre orugas. Se tienen fundidos los tres primeros tramos de losa de contra piso del falso túnel en construcción y se prepara área para la fundida de otro tramo de losa. Se realiza distribución y colocación de aceros para los siguientes tramos de muros. Se funde un segundo tramo de muro vertical utilizando concreto premezclado "bombeado" de 28 MPa. (o 4000 psi). Los taludes aledaños se tienen tapados con plásticos a fin de evitar ser erosionados por lluvias. Futuro acceso a la Vda. Guaimaral.</t>
  </si>
  <si>
    <t xml:space="preserve">Inactivo 
Se realizaron algunos trabajos de cubrimiento (tipo pañete) de espacios dejados entre concreto lanzado y el sardinel de la cuneta. Se realizo la construcción de disipador de energía. Se habilito el transito automotor por la nueva calzada y por la antigua calzada, suprimiéndose el PARE / SIGA. Sector de La Laguna. </t>
  </si>
  <si>
    <t xml:space="preserve">Socavación causada por brazo del Rio Cauca.  </t>
  </si>
  <si>
    <t>Inactivo.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se cabecearon y algunos fueron rescatados por una grúa. Sector Tierra Mítica.</t>
  </si>
  <si>
    <t>Se tienen tapados huecos con laminas de acero. Otros puntos presentan el tablero desgastado con presencia a la vista de su acero de refuerzo.</t>
  </si>
  <si>
    <t>A un corto trayecto, se le realizaron llenos con material seleccionado. Posteriormente se hizo imprimación de sus granulares y se coloco a este tramo con mezcla en caliente de MSC-25. Se instalaron maletines, conos, delineadores tubulares simples (anclados al pavimento) como elementos de canalización y se procedió a realizar desvíos del transito automotor.   
El talud sobre la vía opuesta a este box (o PK 19+ 450 CI), se interviene debido a que es altamente fracturado y con discontinuidades definidas. Por lo tanto se le realizan perforaciones (con equipo manual) para colocar y asegurar malla en acero de triple torsión y con algunos de los anclajes activos, compuestos por sartas de hasta 3 torones. Adicionalmente la malla se asegura con cables de acero (D= 1/2") que son cruzados y también en forma perimetral asegurados en ganchos anclados a la misma roca. Este mecanismo de protección permitirá la retención de material rocoso a punto de desprenderse y evitar que cuñas o salientes rocosas inestables no caigan sobre la actual vía; además de que se conserve su geometría de corte. Sector Politécnico.</t>
  </si>
  <si>
    <t>Hacia el PK mayor, se reinicia actividad de construcción de cunetas con sección en L o triangulares (en forma ajedrezada), utilizando concreto premezclado de 21 MPa. 
Se hicieron llenos con material seleccionado sobre la placa de aproximación (estribo # 2 ) del nuevo puente vehicular.
También se llevo a cabo la instalación de MSC-25  (tramo faltante) a empatar con  puente del PK 21+200. Sector Politécnico - Loma Hermosa.</t>
  </si>
  <si>
    <t>El paso de vehículos se hace sin contratiempos en ambos sentidos y a partir del 1 de junio se reactivo el cobro del peaje.  Se realiza cada 20 min. (y en un solo sentido) la detención o parada de vehículos a fin de intervenir las galerías entre los túneles (esta detención rige de lunes a viernes). 
Se termino la demolición y reconstrucción de placas fracturadas (del pavimento rígido) del carril de las motos (sentido Santafé - Medellín).
Se continua el montaje de la estructura metálica (pórtico como estructura de cubierta definitiva) de la zona o playa de peajes. Sus 14 columnas fueron apoyadas sobre placas de apoyo en acero atornilladas y en la parte superior son amarradas por cerchas metálicas "lineales" estructurales de acero. Se utilizan perfiles estructurales en acero tipo A 572 Gr. 50, A 1011 Gr. 50 y F 1554 Gr. 105. La tornillería es de acero tipo A 325, A 307 y A 563. 
La cubierta general (con Long= 18.5 m x Ancho= 36.5m) que se colocara será en AluZinc AZ 200/36 mm, apoyada sobre la estructura metálica (aporticada) y tendrá una pendiente "a dos aguas" del 2%. Para los nudos o uniones de perfiles que no son atornillados, se utiliza soldadura con electrodo E-70XX.  
Sobre la plataforma o playa (que cuenta con 7 islas y 8 carriles de circulación) hay trabajos relacionados con la disposición de redes de telecomunicaciones y con la construcción de sus cajas de inspección y de distribución.</t>
  </si>
  <si>
    <t>DEMARCACNON + TRANSITABILIDAD - CD</t>
  </si>
  <si>
    <t xml:space="preserve"> 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Sobre este tramo vial se permite la detención de vehículos (cola vehicular) cada 20 min., después de haber pagado el valor del peaje (sentido Medellín - Santafé). Se trabaja con personal PARE / SIGA</t>
  </si>
  <si>
    <t>PK 11+800 CI. Actividad de perforación del sub suelo, para la instalación de dos (2) inclinómetros y dos (2) piezómetros. Servirán para el monitoreo del terraplén fallado, frente al campamento del PK 13</t>
  </si>
  <si>
    <t>PK 13+200 CI. Continua actividad de corte mecánico con retiro de material, para conformación de la nueva calzada, al igual que adecuación de acceso a finca particular. Sector Hostería Las Grutas.</t>
  </si>
  <si>
    <t>PK 3+600 a PK 4+500 CI. Actividad de fresado en frio con equipo W-150. Se fresa la carpeta asfáltica de la antigua vía, la que tiene un espesor de 0.14 m. Sector La Aldea - Rancho Alegre</t>
  </si>
  <si>
    <t>PK 9+200 CD.  Se entra en la fase II de consolidación con pernos pasivos de anclaje y en la parte media alta del talud perfilado. Su cubrimiento o protección luego se hará con concreto lanzado. Sector Mestizal I</t>
  </si>
  <si>
    <t>PK 25+770 CD. Se realiza imprimación de granulares con emulsión asfáltica de curado lento. Para la tira de contacto con la capa asfáltica ya aplicada se hace riego de liga con emulsión asfáltica de curado rápido.</t>
  </si>
  <si>
    <t>PK 25+770 CD. Se procede al extendido de la mezcla asfáltica intermedia tipo MSC-25. Esto se ejecuta con un tren de pavimentación tipo Dynapac. Hay nivelación marcada y tendida por el centro y por borde de calzada. Sitio diagonal al PR 14</t>
  </si>
  <si>
    <t>PK 25+770 CD. La Interventoría toma muestras del material recién colocado y controla temperaturas de extendido y compactación. Acá se ilustra una mezcla asfáltica MSC-25 producida en la planta de MAR1 o K 27, Tafetanes</t>
  </si>
  <si>
    <t>PK 21+300 / 21+800 CI. Se realizo actividad de fresado "en frio" con retiro de la carpeta asfáltica + demolición de barrera New Jersey en la calzada existente. Se utilizo la fresadora Wirtgen W-150 y una excavadora CAT sobre orugas. Sector Meloneras</t>
  </si>
  <si>
    <t xml:space="preserve">PK 0+060 Playa de peajes. Continua el montaje y ensamble de la estructura metálica (pórtico como estructura de cubierta definitiva) en la zona de peajes. Se utilizan cerchas metálicas "lineales" estructurales de acero con perfiles tipo: A 572 Gr. 50, A 1011 Gr. 50 y F 1554 Gr. 105. La tornillería es de acero tipo A 325, A 307 y A 563. En la plataforma (de 7 islas y 8 carriles) se siguen realizando excavaciones manuales para la instalación de redes eléctricas y de telecomunicaciones. </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</si>
  <si>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h=25,9m, Caisson 4 h=27,3m. </t>
    </r>
    <r>
      <rPr>
        <sz val="11"/>
        <rFont val="Arial"/>
        <family val="2"/>
      </rPr>
      <t xml:space="preserve"> PiILA 2: Caisson 5 h=26m,</t>
    </r>
    <r>
      <rPr>
        <sz val="11"/>
        <color rgb="FFFF0000"/>
        <rFont val="Arial"/>
        <family val="2"/>
      </rPr>
      <t xml:space="preserve"> Caisson 6 h=32m </t>
    </r>
    <r>
      <rPr>
        <sz val="11"/>
        <rFont val="Arial"/>
        <family val="2"/>
      </rPr>
      <t>. PILA 3: Caisson 7 h=18,1m, Caisson 8 h=15,5m. PILA 4: Caisson 9 h=16m, Caisson 10 h=18,6m. PILA 5: Caisson 11 h=20,5m, Caisson 12 h=21m.  ESTRIBO 2: Caisson 13 h=17m,  Caisson 14 h=17,5m.
El avance en excavación y construcción de anillos es del 103,1%.</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
</t>
    </r>
    <r>
      <rPr>
        <sz val="11"/>
        <rFont val="Arial"/>
        <family val="2"/>
      </rPr>
      <t>PILA 3: Instalación acero de refuerzo núcleos  Caissons 7 y 8. y se funden. Se instala acero de refuerzo y encofrado y se funden columnas a nivel de Viga cabezal.</t>
    </r>
    <r>
      <rPr>
        <sz val="11"/>
        <color rgb="FFFF0000"/>
        <rFont val="Arial"/>
        <family val="2"/>
      </rPr>
      <t xml:space="preserve">
PILA 4</t>
    </r>
    <r>
      <rPr>
        <sz val="11"/>
        <rFont val="Arial"/>
        <family val="2"/>
      </rPr>
      <t>: Instalación acero de refuerzo núcleos Caissons 9 y 10 y se funden. Se instala acero de refuerzo y encofrado y se funde columna 10.</t>
    </r>
    <r>
      <rPr>
        <sz val="11"/>
        <color rgb="FFFF0000"/>
        <rFont val="Arial"/>
        <family val="2"/>
      </rPr>
      <t xml:space="preserve"> Instalacion de plataforma y acero de refuerzo para Viga Cabezal y se funde.
PILA 5: Instalación acero de refuerzo núcleos Caisson 11 y 12 y se funden.</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</si>
  <si>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t>
    </r>
    <r>
      <rPr>
        <sz val="11"/>
        <color rgb="FFFF0000"/>
        <rFont val="Arial"/>
        <family val="2"/>
      </rPr>
      <t xml:space="preserve">.Instalación acero de refuerzo y encofrado Dovela sobre Estribo. Se funde fase 1 y 2. </t>
    </r>
    <r>
      <rPr>
        <sz val="11"/>
        <rFont val="Arial"/>
        <family val="2"/>
      </rPr>
      <t xml:space="preserve">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xml:space="preserve">. </t>
    </r>
    <r>
      <rPr>
        <sz val="11"/>
        <rFont val="Arial"/>
        <family val="2"/>
      </rPr>
      <t>Instalación acero de refuerzo Dovelas N°2 , 3 , 4,  5, 6 ,7, 8 y 9 y se funden, se tensionan cables.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Instalación acero de refuerzo muro espaldar y ménsula superior Estribo y alets y se funden. Instalación acero de refuerzo losa de aproximación.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</si>
  <si>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 xml:space="preserve">Se termina la la elevación de las columnas de los Caissons a nivel de construcción del Dado. </t>
    </r>
    <r>
      <rPr>
        <sz val="11"/>
        <color rgb="FFFF0000"/>
        <rFont val="Arial"/>
        <family val="2"/>
      </rPr>
      <t>Adecuación  instalación de andamios de carga y plataforma para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Instalación de plataforma para construcción de dovela sobre Pila y dovelas N°1 en voladizos 3 y 4</t>
    </r>
    <r>
      <rPr>
        <sz val="11"/>
        <color rgb="FFFF0000"/>
        <rFont val="Arial"/>
        <family val="2"/>
      </rPr>
      <t>.</t>
    </r>
    <r>
      <rPr>
        <sz val="11"/>
        <rFont val="Arial"/>
        <family val="2"/>
      </rPr>
      <t xml:space="preserve"> Se instala acero de refuerzo y encofrado en la losa inferior y muros y se funden. </t>
    </r>
    <r>
      <rPr>
        <sz val="11"/>
        <color rgb="FFFF0000"/>
        <rFont val="Arial"/>
        <family val="2"/>
      </rPr>
      <t>Se instala acero de refuerzo de la losa superior y se funde, se tensionan cables.</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</si>
  <si>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Instalación acero de refuerzo fase 1 y 2 Dovela sobre estribo y se funden. Se instala acero de refuerzo muro espaldar y aleta costado izquierdo.</t>
    </r>
    <r>
      <rPr>
        <sz val="11"/>
        <color theme="1"/>
        <rFont val="Arial"/>
        <family val="2"/>
      </rPr>
      <t xml:space="preserve">
PILA 1: </t>
    </r>
    <r>
      <rPr>
        <sz val="11"/>
        <rFont val="Arial"/>
        <family val="2"/>
      </rPr>
      <t>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t>
    </r>
    <r>
      <rPr>
        <sz val="11"/>
        <color rgb="FFFF0000"/>
        <rFont val="Arial"/>
        <family val="2"/>
      </rPr>
      <t xml:space="preserve">Se instala plataforma  y acero de refuerzo para Dovela sobre Pila y Dovelas N°1. Se funde losa inferior y muros.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</si>
  <si>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 Instalación acero de refuerzo y encofrado módulos de New Jersey. Se funden módulos por ambos costados.</t>
    </r>
  </si>
  <si>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</si>
  <si>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t>
    </r>
    <r>
      <rPr>
        <sz val="11"/>
        <color rgb="FFFF0000"/>
        <rFont val="Arial"/>
        <family val="2"/>
      </rPr>
      <t xml:space="preserve">Instalación de plataforma y acero de refuerzo para voladizos costado derecho de la calzada derecha.
</t>
    </r>
    <r>
      <rPr>
        <sz val="11"/>
        <color theme="1"/>
        <rFont val="Arial"/>
        <family val="2"/>
      </rPr>
      <t xml:space="preserve">
El avance en excavación y construcción de anillos es del 107,3%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</si>
  <si>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color rgb="FFFF0000"/>
        <rFont val="Arial"/>
        <family val="2"/>
      </rPr>
      <t>Instalación de mortero de nivelación con Sika Grout sobre pedestales. Montaje del equipo lanza-vigas.
Instalación de Vigas prefabricadas sobre apoyos de neopreno en el vano 1 para ambas calzadas. Instalación de pre-losas y construcción de diafragmas  calzada izquierda.</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</si>
  <si>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</si>
  <si>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Vanos 1, 2, 3 , 4 y 5: Instalación de Vigas prefabricadas sobre apoyos de neopreno, instalación de pre-losas, acero de refuerzo de la losa y diafragmas y se funden.</t>
    </r>
    <r>
      <rPr>
        <sz val="11"/>
        <color rgb="FFFF0000"/>
        <rFont val="Arial"/>
        <family val="2"/>
      </rPr>
      <t xml:space="preserve"> En el vano 6, se instalan vigas prefabricadas sobre apoyos de neopreno, se construye diafragma ,se instalan pre-losas Tipo B y se funde losa.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</si>
  <si>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color rgb="FFFF0000"/>
        <rFont val="Arial"/>
        <family val="2"/>
      </rPr>
      <t>Instalación de mortero de nivelación con sika Grout spbre pesetales. Montaje del Equipo lanza-vigas.</t>
    </r>
    <r>
      <rPr>
        <sz val="11"/>
        <color theme="1"/>
        <rFont val="Arial"/>
        <family val="2"/>
      </rPr>
      <t xml:space="preserve">
El avance en la excavación y fundida de anillos es del 109,7%.</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</si>
  <si>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96,2%
ESTRIBO 1.</t>
    </r>
    <r>
      <rPr>
        <sz val="11"/>
        <color rgb="FFFF0000"/>
        <rFont val="Arial"/>
        <family val="2"/>
      </rPr>
      <t xml:space="preserve"> Corte mecánico adecuación área para construcción Estribo. Caisson 1 h=7,2m, Caisson2 h=5,5m</t>
    </r>
    <r>
      <rPr>
        <sz val="11"/>
        <rFont val="Arial"/>
        <family val="2"/>
      </rPr>
      <t xml:space="preserve">
PILA 1: </t>
    </r>
    <r>
      <rPr>
        <sz val="11"/>
        <color rgb="FFFF0000"/>
        <rFont val="Arial"/>
        <family val="2"/>
      </rPr>
      <t>Caisson 3 h=17m, Caisson 4 h=21m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</si>
  <si>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 xml:space="preserve">El concesionario de acuerdo al diseño presentado construye Vigas en concreto reforzado complementarias en la losa inferior y superior. </t>
    </r>
    <r>
      <rPr>
        <sz val="11"/>
        <color rgb="FFFF0000"/>
        <rFont val="Arial"/>
        <family val="2"/>
      </rPr>
      <t>Se realiza instalación de acero de refuerzo y encofrado para las defensas tipo New Jersey en la losa superior y se funden.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</si>
  <si>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t>
    </r>
    <r>
      <rPr>
        <sz val="11"/>
        <color rgb="FFFF0000"/>
        <rFont val="Arial"/>
        <family val="2"/>
      </rPr>
      <t xml:space="preserve"> Se instalan aisladores sísmicos para la Dovela sobre Estribo. Se instala acero de refuerzo Dovela sobre Estribo y se funde .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Se instala acero de refuerzo de losa inferior y muros de estas Dovelas y se funde losa inferior y muros. Se instala plataforma para losa superior y se funde Dovela 15.</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 losa inferior y tramo 1 y 2 de muros.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Dovela N°2, se instala acero de refuerzo.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losa inferior y muros construcción de Dovelas 6, 7 8 y 9; y se funden voladizo 4. Se continúa co Dovelas 10, 11, 12 y 13, se instala acero de refuerzo losa iferior y muros, se funde losa inferior.</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</si>
  <si>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e instalación de pre-losas Tipo A y B.
Vano 3: Instalación de cuatro Vigas prefabricadas sobre apoyos de neopreno. Construcción de diafragma e instalación de pre-losas Tipo A y B.</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</si>
  <si>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</si>
  <si>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 xml:space="preserve">AMPLIACION PUENTE 28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</si>
  <si>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</si>
  <si>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r>
      <rPr>
        <b/>
        <sz val="11"/>
        <color theme="1"/>
        <rFont val="Arial"/>
        <family val="2"/>
      </rPr>
      <t>AMPLIACIÓN PUENTE N 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 Se realiza la demolición del Estribo y el retiro de las vigas existentes. Se realizan cortes de tablero vano 3,  se retira tablero existente y se instala plataforma para construcción de voladizos.  Se retira carpeta de rodadura en vanos 1 y 2. y demolición de New Jersey costado izquierdo y derecho. Retiro de tablero vano 3. Instalación acero de refuerzo y encofrado Viga Cabezal Estribo 2 y se funde sobre pilas existentes</t>
    </r>
  </si>
  <si>
    <r>
      <rPr>
        <b/>
        <sz val="11"/>
        <color theme="1"/>
        <rFont val="Arial"/>
        <family val="2"/>
      </rPr>
      <t>AMPLIACIÓN PUENTE N 4 QUEBRADA LA NUÉZ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inicia retiro de tablero y New Jersey vano 1. Instalación de Steel-Deck, acero de refuerzo losa vano 1 y se funde. Retiro de tablero y New Jersey existentes en vano 2.</t>
    </r>
  </si>
  <si>
    <t>Puente PK 5+240 UF 1. Vista panorámica, desde PK menores hacia mayores.</t>
  </si>
  <si>
    <t>Puente PK 5+240 UF 1.  ESTRIBO 1. Instalación de plataforma y acero de refuerzo losa superior dovela sobre estribo.</t>
  </si>
  <si>
    <t>Puente PK 6+240 UF 1-  PILA 1. Instalción de plataforma para demolición de columnas (Aprox. 4m)</t>
  </si>
  <si>
    <t>Puente PK 6+240 UF 1- PILA 2.   Instalación de carro de avance y torre grúa.</t>
  </si>
  <si>
    <t>Puente PK 6+900 UF 1- ESTRIBO 2.  Instalación acero de refuerzo y encofrado cuerpo del estribo,</t>
  </si>
  <si>
    <t>Puente PK 6+900 UF 1-   PILA 1. Desencofrado de muros DSP y dovelas N°1.</t>
  </si>
  <si>
    <t>Puente PK 7+000 UF 1-  Instalación de concreto en defensas tipo New Jersey.</t>
  </si>
  <si>
    <t>Puente PK 7+000 UF 1- Retiro de plataforma voladizos, costado derecho.</t>
  </si>
  <si>
    <t>Puente PK 8+404 UF 1- Instalación de acero de refuerzo voladizo costado derecho, calzada derecha.</t>
  </si>
  <si>
    <t>Puente PK 8+705 UF 1- . ESTRIBO 1. Se funde diafragma.</t>
  </si>
  <si>
    <t>Puente PK 8+705 UF 1-  ESTRIBO 1-PILA 1. Instalación de vigas calzada derecha e izquierda.</t>
  </si>
  <si>
    <t>Puente PK 8+800 UF 1-  PILA 4. Escarificación de superficie de contacto e instalación de grouting.</t>
  </si>
  <si>
    <t>Puente PK 8+800 UF 1- PILA 5. Instalación de plataforma para continuar demolición.</t>
  </si>
  <si>
    <t>Puente PK 17+205 UF1. -  Vista panorámica tablero desde PK menores hacia mayores.</t>
  </si>
  <si>
    <t>Puente PK 17+205 UF1.   Vista panorámica tablero desde PK menores hacia mayores.</t>
  </si>
  <si>
    <t>Puente PK21+700 UF2.1. ESTRIBO 1.  Adecuación de area para solado.</t>
  </si>
  <si>
    <t>Puente PK21+700 UF2.1. PILA 2. Instalación acero de refuerzoViga cabezal</t>
  </si>
  <si>
    <t>Puente PK 23+860 MARCO SOPETRAN UF 2.1- New Jersey terminados ambos costados</t>
  </si>
  <si>
    <t>Puente PK 33+100 UF 2.1- TRAMO 1-VOLADIZOS. Instalación de plataforma para losa superior dovelas N°13 y 14; Lado Medellín, Voladizo 1.</t>
  </si>
  <si>
    <t>Puente PK 33+100 UF 2.1- TRAMO 1-VOLADIZOS. - Instalación de acero de refuerzo muros dovelas N°10,11,12 y 13- voladizo 4, Lado Santa Fe.</t>
  </si>
  <si>
    <t xml:space="preserve">Puente PK 33+100 UF 2.1-  TRAMO 2--VIGAS. Vista panorámica de PK mayores a menores. </t>
  </si>
  <si>
    <t>Puente PK 33+100 UF 2.1 TRAMO2 - VIGAS-  PILA 4-PILA 5. Instalación de prelosas tipo A y B, Lado Santa Fe.</t>
  </si>
  <si>
    <t>Ampliación Puente N°1 PK0+110 UF1 Quebrada La Negra. Se funde Viga cabezal Estribo 2.</t>
  </si>
  <si>
    <t>Ampliación Puente N°1PK0+110 UF1 Quebrada La Negra.  ESTRIBO 2. Se funden pedestales y ménsula intermedia.</t>
  </si>
  <si>
    <t>Ampliación Puente N°4 PK2+600 UF1 Quebrada La Nuez.  Corte y retiro de módulos de tablero, vano 2.</t>
  </si>
  <si>
    <t>Puente PK 4+500 UF 1.   PILA 4. Se funde  Viga Cabezal, instalación de encofrado pedestales y topes sísmicos.</t>
  </si>
  <si>
    <r>
      <t xml:space="preserve">En este periodo el concesionario continuó con las siguientes actividades:
En Portal Medellín (PK0+804)-UF3.1B,  El día 12 de agosto se terminó con la excavación, sección completa del  túnel principal, en el </t>
    </r>
    <r>
      <rPr>
        <sz val="11"/>
        <color rgb="FFFF0000"/>
        <rFont val="Arial"/>
        <family val="2"/>
      </rPr>
      <t>PK2+980,3; L acumulada=2,176,3 m</t>
    </r>
    <r>
      <rPr>
        <sz val="11"/>
        <rFont val="Arial"/>
        <family val="2"/>
      </rPr>
      <t xml:space="preserve"> a origen. Se continuó con actividades de perfilado de la excavación rasante actual, para completar la sección de excavación, se ejecutó relanzado de pateros en zonas faltantes por completar sostenimiento.
Se continuó la ventilación del túnel, con ventilador axial Zitron 286 KW, el  bombeo y tratamiento de aguas de infiltración y aguas industriales producto de la perforación de las galerías.
En el periodo informado, se evidenció que la PTAR  continuó con el tratamiento de las aguas residuales y de perforación de las galerías localizadas en el área del portal  Medellín, sin embargo el vertimiento de las aguas residuales a la quebrada LA CULEBRA, permanece suspendido,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r>
  </si>
  <si>
    <r>
      <t xml:space="preserve">De acuerdo con el programa de trabajo presentado por el concesionario para la </t>
    </r>
    <r>
      <rPr>
        <b/>
        <sz val="11"/>
        <rFont val="Arial"/>
        <family val="2"/>
      </rPr>
      <t>UF3.1.B</t>
    </r>
    <r>
      <rPr>
        <sz val="11"/>
        <rFont val="Arial"/>
        <family val="2"/>
      </rPr>
      <t xml:space="preserve">, el concesionario continuó con actividades de perfilado de la excavación rasante actual y relanzado en pateros, en túnel principal, </t>
    </r>
    <r>
      <rPr>
        <b/>
        <sz val="11"/>
        <rFont val="Arial"/>
        <family val="2"/>
      </rPr>
      <t>Portal Medellín</t>
    </r>
    <r>
      <rPr>
        <sz val="11"/>
        <rFont val="Arial"/>
        <family val="2"/>
      </rPr>
      <t>, sin atrasos evidentes.</t>
    </r>
  </si>
  <si>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t>
    </r>
    <r>
      <rPr>
        <sz val="11"/>
        <color rgb="FFFF0000"/>
        <rFont val="Arial"/>
        <family val="2"/>
      </rPr>
      <t>10 primeros metros</t>
    </r>
    <r>
      <rPr>
        <sz val="11"/>
        <rFont val="Arial"/>
        <family val="2"/>
      </rPr>
      <t xml:space="preserve"> de esta galería desde el  túnel existente (K9+580- Abscisado Túnel existente). La excavación de la galería desde el túnel nuevo, continua suspendida,  avanza en terrenos con sostenimiento Tipo SG- III, sección completa, en el</t>
    </r>
    <r>
      <rPr>
        <sz val="11"/>
        <color rgb="FFFF0000"/>
        <rFont val="Arial"/>
        <family val="2"/>
      </rPr>
      <t xml:space="preserve"> PK0+009</t>
    </r>
    <r>
      <rPr>
        <sz val="11"/>
        <rFont val="Arial"/>
        <family val="2"/>
      </rPr>
      <t xml:space="preserve">- </t>
    </r>
    <r>
      <rPr>
        <sz val="11"/>
        <color rgb="FFFF0000"/>
        <rFont val="Arial"/>
        <family val="2"/>
      </rPr>
      <t>L acumulada=9 m</t>
    </r>
    <r>
      <rPr>
        <sz val="11"/>
        <rFont val="Arial"/>
        <family val="2"/>
      </rPr>
      <t xml:space="preserve">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t>
    </r>
    <r>
      <rPr>
        <sz val="11"/>
        <color rgb="FFFF0000"/>
        <rFont val="Arial"/>
        <family val="2"/>
      </rPr>
      <t>7 primeros metros,</t>
    </r>
    <r>
      <rPr>
        <sz val="11"/>
        <rFont val="Arial"/>
        <family val="2"/>
      </rPr>
      <t xml:space="preserve">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t>
    </r>
    <r>
      <rPr>
        <sz val="11"/>
        <color rgb="FFFF0000"/>
        <rFont val="Arial"/>
        <family val="2"/>
      </rPr>
      <t>6 primeros metros)</t>
    </r>
    <r>
      <rPr>
        <sz val="11"/>
        <rFont val="Arial"/>
        <family val="2"/>
      </rPr>
      <t xml:space="preserve"> de esta galería en el túnel existente (K11+054-Abscisado túnel existente). Se continuó la excavación de la galería desde el túnel nuevo, avanza en terrenos con sostenimiento Tipo SG- III, sección completa, en el </t>
    </r>
    <r>
      <rPr>
        <sz val="11"/>
        <color rgb="FFFF0000"/>
        <rFont val="Arial"/>
        <family val="2"/>
      </rPr>
      <t xml:space="preserve">PK0+049,6- L acumulada=49,6 </t>
    </r>
    <r>
      <rPr>
        <sz val="11"/>
        <rFont val="Arial"/>
        <family val="2"/>
      </rPr>
      <t xml:space="preserve">m a origen; éste avance esta adelantado,  teniendo en cuenta el programa de obra actualizado, el cual contempla el  inicio de excavación, el día 30 de diciembre de 2021.
En  Galería de Conexión </t>
    </r>
    <r>
      <rPr>
        <sz val="11"/>
        <color rgb="FFFF0000"/>
        <rFont val="Arial"/>
        <family val="2"/>
      </rPr>
      <t>Vehicular No 2</t>
    </r>
    <r>
      <rPr>
        <sz val="11"/>
        <rFont val="Arial"/>
        <family val="2"/>
      </rPr>
      <t xml:space="preserve"> (3+165-Tunel nuevo):  En este periodo, se continuaron actividades excavación, a partir del punto de entronque Excavación mecanica+taladros, de los </t>
    </r>
    <r>
      <rPr>
        <sz val="11"/>
        <color rgb="FFFF0000"/>
        <rFont val="Arial"/>
        <family val="2"/>
      </rPr>
      <t>6 primeros metros,</t>
    </r>
    <r>
      <rPr>
        <sz val="11"/>
        <rFont val="Arial"/>
        <family val="2"/>
      </rPr>
      <t xml:space="preserve"> de esta galería en el túnel existente (K11+544-Abscisado túnel existente). Se continuó la excavación de la galería desde el túnel nuevo, avanza en terrenos con sostenimiento Tipo SG- III,sección completa, en el </t>
    </r>
    <r>
      <rPr>
        <sz val="11"/>
        <color rgb="FFFF0000"/>
        <rFont val="Arial"/>
        <family val="2"/>
      </rPr>
      <t>PK0+074,6- L acumulada=74,6 m</t>
    </r>
    <r>
      <rPr>
        <sz val="11"/>
        <rFont val="Arial"/>
        <family val="2"/>
      </rPr>
      <t xml:space="preserve"> a origen; éste avance esta adelantado,  teniendo en cuenta el programa de obra actualizado, el cual contempla el  inicio de excavación, el día 30 de diciembre de 2020.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t>
    </r>
    <r>
      <rPr>
        <sz val="11"/>
        <color rgb="FFFF0000"/>
        <rFont val="Arial"/>
        <family val="2"/>
      </rPr>
      <t>6 primeros metros,</t>
    </r>
    <r>
      <rPr>
        <sz val="11"/>
        <rFont val="Arial"/>
        <family val="2"/>
      </rPr>
      <t xml:space="preserve"> de esta galería en el túnel existente (K12+024-Abscisado túnel existente). Se continuó la excavación de la galería desde el túnel nuevo, avanza en terrenos con sostenimiento Tipo SG- II,sección completa, en el</t>
    </r>
    <r>
      <rPr>
        <sz val="11"/>
        <color rgb="FFFF0000"/>
        <rFont val="Arial"/>
        <family val="2"/>
      </rPr>
      <t xml:space="preserve"> PK0+069,7- L acumulada=69,7 m</t>
    </r>
    <r>
      <rPr>
        <sz val="11"/>
        <rFont val="Arial"/>
        <family val="2"/>
      </rPr>
      <t xml:space="preserve"> a origen; éste avance esta adelantado,  teniendo en cuenta el programa de obra actualizado, el cual contempla el  inicio de excavación, el día 26 de enero de 2021.
Igualmente se continuaron actividades, de construcción de los entronques de la Galería de Conexión Vehicular No 1 (1+695) (10+074) con la (Excavación mecanica+taladros, de los </t>
    </r>
    <r>
      <rPr>
        <sz val="11"/>
        <color rgb="FFFF0000"/>
        <rFont val="Arial"/>
        <family val="2"/>
      </rPr>
      <t>7 primeros metros</t>
    </r>
    <r>
      <rPr>
        <sz val="11"/>
        <rFont val="Arial"/>
        <family val="2"/>
      </rPr>
      <t xml:space="preserve">) , la Galería de Conexión Peatonal No 5 (4+050) (12+485) con la (Excavación mecanica+taladros, de los </t>
    </r>
    <r>
      <rPr>
        <sz val="11"/>
        <color rgb="FFFF0000"/>
        <rFont val="Arial"/>
        <family val="2"/>
      </rPr>
      <t>8 primeros metros</t>
    </r>
    <r>
      <rPr>
        <sz val="11"/>
        <rFont val="Arial"/>
        <family val="2"/>
      </rPr>
      <t xml:space="preserve">), Galería de Conexión Vehicular No 3 (4+445) (12+905) (Excavación mecanica+taladros, de los </t>
    </r>
    <r>
      <rPr>
        <sz val="11"/>
        <color rgb="FFFF0000"/>
        <rFont val="Arial"/>
        <family val="2"/>
      </rPr>
      <t>4 primeros metros</t>
    </r>
    <r>
      <rPr>
        <sz val="11"/>
        <rFont val="Arial"/>
        <family val="2"/>
      </rPr>
      <t xml:space="preserve">) y la Galería de Conexión Peatonal No 6 (4+940) (13+430) (Excavación mecanica+taladros, de los </t>
    </r>
    <r>
      <rPr>
        <sz val="11"/>
        <color rgb="FFFF0000"/>
        <rFont val="Arial"/>
        <family val="2"/>
      </rPr>
      <t>4 primeros metros</t>
    </r>
    <r>
      <rPr>
        <sz val="11"/>
        <rFont val="Arial"/>
        <family val="2"/>
      </rPr>
      <t>).</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</si>
  <si>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</si>
  <si>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r>
      <t xml:space="preserve">En el Portal Santa Fe de Antioquia (PK5+410)-UF3.1B. </t>
    </r>
    <r>
      <rPr>
        <b/>
        <sz val="11"/>
        <rFont val="Arial"/>
        <family val="2"/>
      </rPr>
      <t xml:space="preserve"> </t>
    </r>
    <r>
      <rPr>
        <sz val="11"/>
        <rFont val="Arial"/>
        <family val="2"/>
      </rPr>
      <t xml:space="preserve">El día 12 de agosto se terminó con la excavación, sección completa del  túnel principal, en el </t>
    </r>
    <r>
      <rPr>
        <sz val="11"/>
        <color rgb="FFFF0000"/>
        <rFont val="Arial"/>
        <family val="2"/>
      </rPr>
      <t>PK2+980,3; L acumulada=2.429,7m a origen</t>
    </r>
    <r>
      <rPr>
        <sz val="11"/>
        <rFont val="Arial"/>
        <family val="2"/>
      </rPr>
      <t>,  Se inicio las actividades de instalación de concreto del revestimiento de  f'c=25 MPa, a los 28 días (sin fibra), controlados por calibradores de L=15 cm, en sección de sostenimiento SB-3, entre las abscisas PK3+105 al PK3+020; también se continuó con actividades de perfilado de la excavación de la rasante actual y relanzado de pateros. Se ejecutó acompañamiento, en las pruebas de tracción de pernos entre las abscisas  K3+178,5 a K3+144,5.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</si>
  <si>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De acuerdo con el programa de trabajo presentado por el concesionario para la </t>
    </r>
    <r>
      <rPr>
        <b/>
        <sz val="11"/>
        <rFont val="Arial"/>
        <family val="2"/>
      </rPr>
      <t>UF3.1.D</t>
    </r>
    <r>
      <rPr>
        <sz val="11"/>
        <rFont val="Arial"/>
        <family val="2"/>
      </rPr>
      <t xml:space="preserve">, el concesionario inició actividades de </t>
    </r>
    <r>
      <rPr>
        <b/>
        <sz val="11"/>
        <rFont val="Arial"/>
        <family val="2"/>
      </rPr>
      <t>instalación del revestimiento</t>
    </r>
    <r>
      <rPr>
        <sz val="11"/>
        <rFont val="Arial"/>
        <family val="2"/>
      </rPr>
      <t xml:space="preserve"> y continuó actividades de perfilado de la excavación rasante actual y relanzado en pateros, en túnel principal, Portal Santa Fe, sin atrasos evidentes.</t>
    </r>
  </si>
  <si>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excavación de los entronques (Túnel antiguo) y excavación por medio de perforación y voladura, desde el túnel nuevo,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</si>
  <si>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Instalación del revestimiento e=15 cm, sección SB-3, perfilado de la excavación rasante actual y relanzado en pateros, en túnel principal. Portal Santa Fe.
</t>
    </r>
  </si>
  <si>
    <t>PK0+804 - UF3.1A - PTAR en funcionamiento. Portal Santa Fe.</t>
  </si>
  <si>
    <t xml:space="preserve"> PK 2+830 - UF3.1B - Pateros sin lanzado de concreto. Portal Medellín.</t>
  </si>
  <si>
    <t xml:space="preserve"> PK0+804 - UF3.1A - Acopio temporal de material de rezaga. Portal Medellín.</t>
  </si>
  <si>
    <t xml:space="preserve">  PK1+230 - UF3.1A - No se evidencia actividad, galería peatonal N°1 (PK 0+018). Sección sostenimiento SG-IV. Portal Medellín.</t>
  </si>
  <si>
    <t xml:space="preserve">  PK2+675 - UF3.1B - Instalación de anillo de pernos, galería peatonal N°3 (PK 0+047,6). Sección sostenimiento SG-II. Portal Medellín.</t>
  </si>
  <si>
    <t xml:space="preserve"> PK2+675 - UF3.1B - Instalación de anillo de pernos, galería peatonal N°3 (PK 0+047,6). Sección sostenimiento SG-II. Portal Medellín.</t>
  </si>
  <si>
    <t xml:space="preserve">  PK 2+675 - UF3.1B - Pernos con escaso concreto de sostenimiento, galería peatonal N°3 (PK 0+031). Sección sostenimiento SG-II. Portal Medellín.</t>
  </si>
  <si>
    <t xml:space="preserve"> PK 2+675 - UF3.1B - Perforación para instalación de anillo de pernos  montaje de carga explosiva, galería peatonal N°3 (PK 0+055,9). Sección sostenimiento SG-II. Portal Medellín.</t>
  </si>
  <si>
    <t xml:space="preserve"> PK 2+920 - UF3.1B - Instalación de concreto lanzado 30 Mpa para completar espesores. Portal Medellín.</t>
  </si>
  <si>
    <t xml:space="preserve"> PK2+930 - UF3.1B -Instalación de calibradores para control de lanzado de revestimiento. Portal Medellín.</t>
  </si>
  <si>
    <t xml:space="preserve"> PK2+675 - UF3.1B - Perfilado por medios mecánicos, galería peatonal N°3 (PK 0+028,2). Sección sostenimiento SG-II. Portal Santa Fe.</t>
  </si>
  <si>
    <t xml:space="preserve">  PK3+080 - PK 3+043 - UF3.1B - Instalación de concreto lanzado 25 Mpa sin fibra para revestimiento, e=15 cm, sección Sostenimiento SB-3. Portal Santa Fe.</t>
  </si>
  <si>
    <t>PK3+165 - UF3.1B - No se evidencia actividad, galería vehicular N°2 (PK 0+080,9). Sección sostenimiento SG-II. Portal Santa Fe.</t>
  </si>
  <si>
    <t xml:space="preserve">  PK3+080 - PK 3+043 - UF3.1B - Instalación de concreto lanzado 25 Mpa sin fibra para revestimiento,. Portal Santa Fe.</t>
  </si>
  <si>
    <t xml:space="preserve"> PK3+080 - PK 3+043 - UF3.1B - Instalación de concreto lanzado 25 Mpa sin fibra para revestimiento. Portal Santa Fe.</t>
  </si>
  <si>
    <t xml:space="preserve"> PK2+930 - UF3.1B - Perfilado de la rasante actual para completar sección de excavación. Portal Santa Fe.</t>
  </si>
  <si>
    <t>PK3+105 - PK 3+143 - UF3.1B - Instalación de concreto lanzado 25 Mpa sin fibra para revestimiento. Portal Santa Fe.</t>
  </si>
  <si>
    <t xml:space="preserve"> PK 3+165 - UF3.1B - No se evidencia actividad, galería vehicular N°2 (PK 0+080,9). Sección sostenimiento SG-II. Portal Santa Fe.</t>
  </si>
  <si>
    <t xml:space="preserve"> PK 3+645 - UF3.1B - No se evidencia actividad, galería peatonal N°4 (PK 0+076). Sección sostenimiento SG-II. Portal Santa Fe.</t>
  </si>
  <si>
    <t xml:space="preserve"> PK3+645 - UF3.1B - Acompañamiento a prueba de tracción de pernos. galería peatonal N°4 (PK 0+049,50). Sección sostenimiento SG-II. Portal Santa Fe.</t>
  </si>
  <si>
    <t xml:space="preserve">En la UF 1: El concesionario en este periodo ejecuto las siguientes actividades: En recorrido de inspección de interventoría, se  evidenció que el concesionario continuó actividades en el PK18+018, UF1  Act 31con la excavación para hincado de postes  9mX510 Kgf, red alumbrado público y en el PK14+800 A PK 14+900 UF 1 Act 24 se continuó con la excavación para hincada de poste de 14m  y excavación para retenidas para alumbrado publico.
Avance a la fecha UF1: Redes electricas:85% - Redes alumbrado público: 80% y Telecomunicaciones 82%.
En la UF3: El concesionario en este periodo ejecuto las siguientes actividades:  En recorrido de inspección de interventoría, se  evidenció que el concesionario, no adelantó actividades en este frente de obra.
Avance a la fecha UF3: Redes electricas:98% - Redes alumbrado público: 90% y Telecomunicaciones 96%.
En recorrido de obra del, del  27 de agosto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</si>
  <si>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en el PK4+400 A PK 4+600 UF 1, ejecutó excavación para traslado de red de acueducto vereda  (La Aldea) de 50mm PEAD. Sector rancho alegre.
Avance a la fecha UF1: Redes húmedas : 80%.
Avance a la fecha UF3: Redes húmedas : 0%.</t>
    </r>
  </si>
  <si>
    <r>
      <rPr>
        <b/>
        <sz val="10"/>
        <rFont val="Calibri"/>
        <family val="2"/>
        <scheme val="minor"/>
      </rPr>
      <t>PK18+018, UF1  ACT 31.</t>
    </r>
    <r>
      <rPr>
        <sz val="10"/>
        <rFont val="Calibri"/>
        <family val="2"/>
        <scheme val="minor"/>
      </rPr>
      <t xml:space="preserve"> Excavación para hincado de postes  9mX510 Kgf, red alumbrado público.</t>
    </r>
  </si>
  <si>
    <r>
      <rPr>
        <b/>
        <sz val="10"/>
        <rFont val="Calibri"/>
        <family val="2"/>
        <scheme val="minor"/>
      </rPr>
      <t xml:space="preserve">PK18+018, UF1  ACT 31. </t>
    </r>
    <r>
      <rPr>
        <sz val="10"/>
        <rFont val="Calibri"/>
        <family val="2"/>
        <scheme val="minor"/>
      </rPr>
      <t>Excavación para hincado de postes  9mX510 Kgf, red alumbrado público.</t>
    </r>
  </si>
  <si>
    <r>
      <rPr>
        <b/>
        <sz val="10"/>
        <rFont val="Calibri"/>
        <family val="2"/>
        <scheme val="minor"/>
      </rPr>
      <t>PK14+800 A PK 14+900 UF 1 ACT 24.</t>
    </r>
    <r>
      <rPr>
        <sz val="10"/>
        <rFont val="Calibri"/>
        <family val="2"/>
        <scheme val="minor"/>
      </rPr>
      <t xml:space="preserve"> Excavación para hincada de poste de 14m , excavación para retenidas para alumbrado publico.</t>
    </r>
  </si>
  <si>
    <r>
      <rPr>
        <b/>
        <sz val="10"/>
        <rFont val="Calibri"/>
        <family val="2"/>
        <scheme val="minor"/>
      </rPr>
      <t>PK4+400 A PK 4+600 UF 1.</t>
    </r>
    <r>
      <rPr>
        <sz val="10"/>
        <rFont val="Calibri"/>
        <family val="2"/>
        <scheme val="minor"/>
      </rPr>
      <t xml:space="preserve"> Excavación para traslado de red de acueducto vereda  (La Aldea)de 50mm PEAD. Sector rancho alegre.</t>
    </r>
  </si>
  <si>
    <r>
      <rPr>
        <b/>
        <sz val="10"/>
        <rFont val="Calibri"/>
        <family val="2"/>
        <scheme val="minor"/>
      </rPr>
      <t>PK4+400 A PK 4+600 UF 1.</t>
    </r>
    <r>
      <rPr>
        <sz val="10"/>
        <rFont val="Calibri"/>
        <family val="2"/>
        <scheme val="minor"/>
      </rPr>
      <t xml:space="preserve"> Tubería para traslado de red de acueducto veredal  (La Aldea)de 50mm PEAD. Sector rancho alegre.</t>
    </r>
  </si>
  <si>
    <r>
      <rPr>
        <b/>
        <sz val="11"/>
        <rFont val="Calibri"/>
        <family val="2"/>
        <scheme val="minor"/>
      </rPr>
      <t xml:space="preserve">PK29+500 UF 2.1- </t>
    </r>
    <r>
      <rPr>
        <sz val="11"/>
        <rFont val="Calibri"/>
        <family val="2"/>
        <scheme val="minor"/>
      </rPr>
      <t>Construcción de caja de inspección en conexión de cruce de vía tubería polietileno 90 mm, costado izquierdo, sector Los Almendros.</t>
    </r>
  </si>
  <si>
    <r>
      <rPr>
        <b/>
        <sz val="11"/>
        <rFont val="Calibri"/>
        <family val="2"/>
        <scheme val="minor"/>
      </rPr>
      <t xml:space="preserve">PK29+500 UF 2.1- </t>
    </r>
    <r>
      <rPr>
        <sz val="11"/>
        <rFont val="Calibri"/>
        <family val="2"/>
        <scheme val="minor"/>
      </rPr>
      <t>Construcción de caja de inspección en conexión de cruce de vía tubería polietileno 90 mm, costado derecho, sector Los Almendros.</t>
    </r>
  </si>
  <si>
    <r>
      <rPr>
        <b/>
        <sz val="10"/>
        <rFont val="Calibri"/>
        <family val="2"/>
        <scheme val="minor"/>
      </rPr>
      <t>PK18+155.</t>
    </r>
    <r>
      <rPr>
        <sz val="10"/>
        <rFont val="Calibri"/>
        <family val="2"/>
        <scheme val="minor"/>
      </rPr>
      <t xml:space="preserve"> Instalación de postes en concreto 9mx510 Kgf. alumbrado público</t>
    </r>
  </si>
  <si>
    <r>
      <rPr>
        <b/>
        <sz val="10"/>
        <rFont val="Calibri"/>
        <family val="2"/>
        <scheme val="minor"/>
      </rPr>
      <t xml:space="preserve">PK18+155. </t>
    </r>
    <r>
      <rPr>
        <sz val="10"/>
        <rFont val="Calibri"/>
        <family val="2"/>
        <scheme val="minor"/>
      </rPr>
      <t xml:space="preserve"> Instalación de dos postes de 14mx1050 Kgf., e instalación de herrajes para traslado de H.</t>
    </r>
  </si>
  <si>
    <t>Actividades de Operación ejecutadas en la Fase de Construcción
Semana 255</t>
  </si>
  <si>
    <r>
      <rPr>
        <b/>
        <sz val="11"/>
        <rFont val="Arial"/>
        <family val="2"/>
      </rPr>
      <t>Ruta 6203 Cañasgordas-Santa Fe de Antioquia.</t>
    </r>
    <r>
      <rPr>
        <sz val="11"/>
        <rFont val="Arial"/>
        <family val="2"/>
      </rPr>
      <t xml:space="preserve">
- Zona Inestable del PR97+500  se presenta caída de material.
- La Vía se Encuentra Transitable.
- Limpieza de Cunetas y Calzada PR59+000 Y  PR 67+000
- Actividades Policía de Carreteras PR114+900 Y PR 73+000.
-  Actividades de Rocería del  PR 60+000 al PR 66+000.
- Se realiza reparcheo entre el PR111+000 al PR114+000.</t>
    </r>
  </si>
  <si>
    <r>
      <rPr>
        <b/>
        <sz val="11"/>
        <rFont val="Arial"/>
        <family val="2"/>
      </rPr>
      <t xml:space="preserve">Ruta 25B02 Bolombolo-Santa Fe de Antioquia.
</t>
    </r>
    <r>
      <rPr>
        <sz val="11"/>
        <rFont val="Arial"/>
        <family val="2"/>
      </rPr>
      <t xml:space="preserve">
- Construcción de muro en gaviones  PR44+200.
- Limpieza de derrumbes del PR0+000 al PR69+600.
- La Vía se Encuentra en Operación Normal.
- Limpieza de Cunetas y Calzada PR0+000 al 68+600.
- Ambulancia y Grúa Disponibles en  Anzá PR44+900.</t>
    </r>
    <r>
      <rPr>
        <sz val="11"/>
        <color theme="1"/>
        <rFont val="Arial"/>
        <family val="2"/>
      </rPr>
      <t xml:space="preserve">
- Se realizan labores de rocería PR 63+100 AL PR 68+200.
- Se realizan labores construcción de geobas  PR 00+100.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</si>
  <si>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t>Durante la presente semana se reciben los reportes de las operadoras con respecto a los incidentes y accidentes ocurridos en las unidades funcionales del proyecto. Se presentaron diez (10) accidentes con 8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</si>
  <si>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t>UF4 Ruta 25B02 -PR 62+000. ROCERÍA.</t>
  </si>
  <si>
    <t>UF 4 Ruta 25B02 - PR 71+600. OPERADORA.</t>
  </si>
  <si>
    <t>PR 71+600. AMBULANCIA. DISPONIBLE</t>
  </si>
  <si>
    <t>PR 71+600. GRÚA. DISPONIBLE</t>
  </si>
  <si>
    <t>UF 2.2 - PR 62+300. LIMPIEZA DE CUNETAS.</t>
  </si>
  <si>
    <t>UF 2.2 - PR 111+400. PARCHEO.</t>
  </si>
  <si>
    <t>UF 2.1- PR 20+480. VÍA EN OPERACIÓN NORMAL.</t>
  </si>
  <si>
    <t>UF 2.1 - PR 21+200. VÍA EN OPERACIÓN NORMAL.</t>
  </si>
  <si>
    <t>UF 1  - PR 37+800. DESVÍO.</t>
  </si>
  <si>
    <t>ANLA, DEVIMAR, ANI, Corantioquia</t>
  </si>
  <si>
    <t xml:space="preserve">1, 2, 3, 4 </t>
  </si>
  <si>
    <t xml:space="preserve">Comité ambiental Concesionario, ANI, Interventoría, los temas tratados fueron:
1. Presentación del Ingeniero Santiago Aguilar de la Interventoría.
2. Dificultades presentadas para coordinar el acompañamiento de las campañas de monitoreo, aprovechamiento forestal, ahuyentamiento y capacitaciones.
3. Autorización ingresos para visitas de verificación en los sitios identificados como Planta 1, Planta 2, polvorín, portal Medellín, portal Santa Fe, PK 13 y demás sitios que requieran por temas de seguridad contar con su autorización para su ingreso.
4. Dificultades para medición de indicadoras y reporte de información a la ANI. </t>
  </si>
  <si>
    <t>DEVIMAR, ANI, Corantioquia</t>
  </si>
  <si>
    <t>Asistencia a segundo evento de sinergia ambiental realizado en la casa de la Cultura del Municiío de San jerónimo, donde se realizó por parte de DEVIMAR la presentación de plan de compensación ambiental unidad funcional 2.1 a cargo de DEVIMAR.</t>
  </si>
  <si>
    <t>ÉPSILON4G, Sinergia ambiental San jerónimo, DEVIMAR y Autoridades municipales de San jerónimo</t>
  </si>
  <si>
    <t>Estandarización de información cartográfica, áreas de compensación y rehabilitación ecológica.</t>
  </si>
  <si>
    <t xml:space="preserve">Revisión de correspondencia ambiental recibida entre el  21-08-20 al 01-09-2020, revisión formato de trámites ambientales actualizado al 01-09-20,  actualización de cuadros de control y formatos establecidos por la Interventoría con la información recibida de parte del Concesionario y envió comunicados  </t>
  </si>
  <si>
    <t>del 21-08-20 al 01-09-20</t>
  </si>
  <si>
    <t>NA</t>
  </si>
  <si>
    <t>del 27-08-20 al 01-09-20</t>
  </si>
  <si>
    <t>Seguimiento Fichas: 
PMA UF2.1 PMB-01, PMF-02, PMB-03, PMB-04, PMB 08, PMF-01 y PMF-12
PAGA O y M Fichas DAGA 1.1-01, DAGA 1.2-02, DAGA 1.3-03
PAGA Mejoramiento Fichas DAGA 1.1-01, DAGA 1.2-02, DAGA 1.3-03</t>
  </si>
  <si>
    <t>ÉPSILON4G y DEVIMAR</t>
  </si>
  <si>
    <t>28/08/2020 y 31/08/2020</t>
  </si>
  <si>
    <t>1 y  2.</t>
  </si>
  <si>
    <t>Seguimiento PMF: 02, PMF-09, PMF-08 y PMF-07</t>
  </si>
  <si>
    <t>01-09-20.</t>
  </si>
  <si>
    <t xml:space="preserve"> Informe semanal #255</t>
  </si>
  <si>
    <t>Proyección y envió comunicados:
EPS4G-0887-20
EPS4G-0890-20</t>
  </si>
  <si>
    <r>
      <t xml:space="preserve">PMF-02
K13+200 La Cueva (Imágenes 1, 2 y 3) y Guacamayas Km 16+200 (Imánes 9-16), </t>
    </r>
    <r>
      <rPr>
        <sz val="11"/>
        <rFont val="Calibri"/>
        <family val="2"/>
        <scheme val="minor"/>
      </rPr>
      <t>Para garantizar la estabilidad de la ZODME durante el periodo de diseño estipulado para el proyecto, el concesionario avanza con la construcción de canales perimetráles, intermedios y estructuras de conducción con disipadores de energía, cabe resaltar que en las visitas realizadas no se observa actividades de disposición de materiales de exca.</t>
    </r>
  </si>
  <si>
    <r>
      <t xml:space="preserve">PMF-09 y PMF-10.
PK 11+100CI, </t>
    </r>
    <r>
      <rPr>
        <sz val="11"/>
        <rFont val="Calibri"/>
        <family val="2"/>
        <scheme val="minor"/>
      </rPr>
      <t>El concesionario cuenta Para el manejo de aguas residuales domésticas dispone de unidades sanitarias, a las cuales se le realiza el mantenimiento periódico de estas unidades a cargo de la empresa STAP ANTIOQUIA S.A.S. 
El sitio cuenta con contenedores claramente identificados y rotulados</t>
    </r>
  </si>
  <si>
    <r>
      <t xml:space="preserve">PMF-1, PMF-06 y PMB 06
</t>
    </r>
    <r>
      <rPr>
        <sz val="11"/>
        <rFont val="Calibri"/>
        <family val="2"/>
        <scheme val="minor"/>
      </rPr>
      <t xml:space="preserve">Dentro de las actividades planteadas por el concesionario en cuanto la Implementación de obras de protección de taludes, el concesionario realiza actividades de resiembra de pastos y riego en taludes donde la empradización mediante hidrosiembra no obtuvo buenos resultados, PK 20+000CD. (imágenes 1-3), PK31+100. (Imágenes 4-6), PK 26+400 CI (Imágenes 7-8). Estas actividades están planteadas en pro de mejorar y recuperar la calidad paisajística alterada por las diferentes actividades del proyecto, La revegetalización minimiza al máximo la activación de procesos erosivos y contribuye a la restauración paisajística de las áreas intervenidas del proyecto.
</t>
    </r>
  </si>
  <si>
    <r>
      <t xml:space="preserve">PMB-01, PMB-03, PMB-04, PMB 08
PK 20 +800 CD (Imágenes 13-16) </t>
    </r>
    <r>
      <rPr>
        <sz val="11"/>
        <rFont val="Calibri"/>
        <family val="2"/>
        <scheme val="minor"/>
      </rPr>
      <t xml:space="preserve">en el sitio indicado Se realizó el rescate de 4 individuos brinzales de diomate (estos van a recuperación y estabilización en el vivero la Jungla) y 4 individuos de flora epítifa pertenecientes a la especie </t>
    </r>
    <r>
      <rPr>
        <i/>
        <sz val="11"/>
        <rFont val="Calibri"/>
        <family val="2"/>
        <scheme val="minor"/>
      </rPr>
      <t xml:space="preserve">Tillandsia recurvata </t>
    </r>
    <r>
      <rPr>
        <sz val="11"/>
        <rFont val="Calibri"/>
        <family val="2"/>
        <scheme val="minor"/>
      </rPr>
      <t>(serán reubicadas en el vivero temporal ubicado en la Hacienda la LUZ).</t>
    </r>
    <r>
      <rPr>
        <b/>
        <sz val="11"/>
        <rFont val="Calibri"/>
        <family val="2"/>
        <scheme val="minor"/>
      </rPr>
      <t xml:space="preserve">
</t>
    </r>
    <r>
      <rPr>
        <sz val="11"/>
        <rFont val="Calibri"/>
        <family val="2"/>
        <scheme val="minor"/>
      </rPr>
      <t xml:space="preserve">En el sitio de intervención se encontró un nido ocupado por un polluelo de especie </t>
    </r>
    <r>
      <rPr>
        <i/>
        <sz val="11"/>
        <rFont val="Calibri"/>
        <family val="2"/>
        <scheme val="minor"/>
      </rPr>
      <t xml:space="preserve">Coragyps atratus, </t>
    </r>
    <r>
      <rPr>
        <sz val="11"/>
        <rFont val="Calibri"/>
        <family val="2"/>
        <scheme val="minor"/>
      </rPr>
      <t xml:space="preserve"> el árbol donde se encontró el nido fue señalizado con una cinta de protección ambiental para que las personas del proyecto se mantengan distantes (Imágenes 17 y 18).
El conesionario continua con las actividades de aprovechamiento forestal en el sitio indicado (imágenes 19-24).
</t>
    </r>
  </si>
  <si>
    <r>
      <t>PMF-13 y PMF-14
PK 20+800 CD</t>
    </r>
    <r>
      <rPr>
        <sz val="11"/>
        <rFont val="Calibri"/>
        <family val="2"/>
        <scheme val="minor"/>
      </rPr>
      <t xml:space="preserve">. </t>
    </r>
    <r>
      <rPr>
        <b/>
        <sz val="11"/>
        <rFont val="Calibri"/>
        <family val="2"/>
        <scheme val="minor"/>
      </rPr>
      <t>-</t>
    </r>
    <r>
      <rPr>
        <sz val="11"/>
        <rFont val="Calibri"/>
        <family val="2"/>
        <scheme val="minor"/>
      </rPr>
      <t xml:space="preserve">	Para prevenir accidentalidad vial y emisiones de material particulado el concesionario implementa señalización informativa y preventiva, en procura de no sobrepasar la velocidad establecida de desplazamiento de los vehículos. Dentro de las instalaciones del proyecto la velocidad no será mayor de 20 km/h y en las vías de acceso no excederá de 30 km/h</t>
    </r>
    <r>
      <rPr>
        <b/>
        <sz val="11"/>
        <rFont val="Calibri"/>
        <family val="2"/>
        <scheme val="minor"/>
      </rPr>
      <t xml:space="preserve">, </t>
    </r>
    <r>
      <rPr>
        <sz val="11"/>
        <rFont val="Calibri"/>
        <family val="2"/>
        <scheme val="minor"/>
      </rPr>
      <t>se observó el correcto carpado de vehículos</t>
    </r>
    <r>
      <rPr>
        <b/>
        <sz val="11"/>
        <rFont val="Calibri"/>
        <family val="2"/>
        <scheme val="minor"/>
      </rPr>
      <t>.</t>
    </r>
  </si>
  <si>
    <r>
      <t xml:space="preserve">PMF-01 Acompañamiento visita ANLA
PK 31+200
</t>
    </r>
    <r>
      <rPr>
        <sz val="11"/>
        <color theme="1"/>
        <rFont val="Calibri"/>
        <family val="2"/>
        <scheme val="minor"/>
      </rPr>
      <t xml:space="preserve">El concesionario expresa que se cuenta con un organismo interno el cual analiza y determina que tipo de talud y las medidas de protección implementar, en este caso se usa tratamiento de concreto lanzado espesor de 10 cm,  malla electrosoldada, pernos 3x3, sistemas de drenajes y además se cuenta con ronda de coronación donde se canalizan todas las aguas que luego van a las obras de drenajes tranversales(imágenes 29 y 30)).
</t>
    </r>
    <r>
      <rPr>
        <b/>
        <sz val="11"/>
        <color theme="1"/>
        <rFont val="Calibri"/>
        <family val="2"/>
        <scheme val="minor"/>
      </rPr>
      <t>PK 30+600</t>
    </r>
    <r>
      <rPr>
        <sz val="11"/>
        <color theme="1"/>
        <rFont val="Calibri"/>
        <family val="2"/>
        <scheme val="minor"/>
      </rPr>
      <t xml:space="preserve">
Este es un talud de menor altura, por lo que se puede considerar que los empujes son menores, por consiguiente se usa agromanto y revegetalización(imágenes 31 y 32).
</t>
    </r>
    <r>
      <rPr>
        <b/>
        <sz val="11"/>
        <color theme="1"/>
        <rFont val="Calibri"/>
        <family val="2"/>
        <scheme val="minor"/>
      </rPr>
      <t>PK 30+500</t>
    </r>
    <r>
      <rPr>
        <sz val="11"/>
        <color theme="1"/>
        <rFont val="Calibri"/>
        <family val="2"/>
        <scheme val="minor"/>
      </rPr>
      <t xml:space="preserve">
Se cuenta con una bajante central para canalización de lluvias, en este también se usa hidrosiembra a la cual en este momento se le están haciendo unas reparaciones debido a que las fuertes lluvias han despredido el manto (imágenes 33 y 34).
</t>
    </r>
    <r>
      <rPr>
        <b/>
        <sz val="11"/>
        <color theme="1"/>
        <rFont val="Calibri"/>
        <family val="2"/>
        <scheme val="minor"/>
      </rPr>
      <t>PK 33+1000 (Talud)</t>
    </r>
    <r>
      <rPr>
        <sz val="11"/>
        <color theme="1"/>
        <rFont val="Calibri"/>
        <family val="2"/>
        <scheme val="minor"/>
      </rPr>
      <t xml:space="preserve">
Se hizo con la finalidad de proteger el estribo de entrada del puente, está conformado por concreto lanzado, pernos pasivos, cunetas en la berma(imágenes 35 y 36)
</t>
    </r>
  </si>
  <si>
    <r>
      <t xml:space="preserve">PMF-12 
Captación río Aurrá
</t>
    </r>
    <r>
      <rPr>
        <sz val="11"/>
        <color theme="1"/>
        <rFont val="Calibri"/>
        <family val="2"/>
        <scheme val="minor"/>
      </rPr>
      <t>No se presentan derrames de combustibles, ni perdidas por fugas, se cuenta con la rejilla para evitar la captura de peces y no se está afectando la ribera del río(imágenes 37 y 38)</t>
    </r>
    <r>
      <rPr>
        <b/>
        <sz val="11"/>
        <color theme="1"/>
        <rFont val="Calibri"/>
        <family val="2"/>
        <scheme val="minor"/>
      </rPr>
      <t xml:space="preserve">
</t>
    </r>
  </si>
  <si>
    <r>
      <t xml:space="preserve">PMF-02 - 
PK 23+500 (Retorno-Calzada izquierda)(Imágenes 39, 40, 41 y 42)
</t>
    </r>
    <r>
      <rPr>
        <sz val="11"/>
        <rFont val="Calibri"/>
        <family val="2"/>
        <scheme val="minor"/>
      </rPr>
      <t>Se presenta la disposición de un material estéril, en una zona donde se encuentra un drejane de tipo intermitente, lo que el concesionario intentó hacer es subir el nivel para que una Obra de Drenaje Transversal(ODT) que tienen en este sitio funcione, ya que debido a una diferencia de cotas no esta permitiendo el paso del agua.
Esto generó afectación en la flora, debido a que hubo corte de algunos árboles, el funcionario de Corantioaquía indica que deben parar de inmediato las labores en este sitio y retirar el material lo mas pronto posible.
El concesionario se compromete que para el día viernes 28 de agosto de 2020 el material se habrá retirado en su totalidad.</t>
    </r>
    <r>
      <rPr>
        <b/>
        <sz val="11"/>
        <rFont val="Calibri"/>
        <family val="2"/>
        <scheme val="minor"/>
      </rPr>
      <t xml:space="preserve">
</t>
    </r>
  </si>
  <si>
    <r>
      <t xml:space="preserve">PMF-02 
PK 23+500(Retorno-Calzada izquierda)(imágenes 43, 44, 45 y 46)
</t>
    </r>
    <r>
      <rPr>
        <sz val="11"/>
        <color theme="1"/>
        <rFont val="Calibri"/>
        <family val="2"/>
        <scheme val="minor"/>
      </rPr>
      <t>Se realiza la verificación el día viernes 28 de agosto de 2020 según lo acordado con el concesionario, se evidencia que se hizo el retiro del material estéril el cual estaba generando la afectación.
El concesionario señala que se va a realizar resiembra de los individuos que fueron afectados por completo y se le aplicará cicatrizante a los que sufrieron afectaciones en la corteza.</t>
    </r>
    <r>
      <rPr>
        <b/>
        <sz val="11"/>
        <color theme="1"/>
        <rFont val="Calibri"/>
        <family val="2"/>
        <scheme val="minor"/>
      </rPr>
      <t xml:space="preserve">
</t>
    </r>
  </si>
  <si>
    <r>
      <rPr>
        <b/>
        <sz val="11"/>
        <rFont val="Calibri"/>
        <family val="2"/>
        <scheme val="minor"/>
      </rPr>
      <t>PMF-12</t>
    </r>
    <r>
      <rPr>
        <sz val="11"/>
        <rFont val="Calibri"/>
        <family val="2"/>
        <scheme val="minor"/>
      </rPr>
      <t xml:space="preserve">
</t>
    </r>
    <r>
      <rPr>
        <b/>
        <sz val="11"/>
        <rFont val="Calibri"/>
        <family val="2"/>
        <scheme val="minor"/>
      </rPr>
      <t xml:space="preserve">AFORO 100 M AGUAS ARRIBA Y 100 M AGUAS ABAJO DEL PUNTO DE CAPTACIÓN-RÍO AURRÁ. </t>
    </r>
    <r>
      <rPr>
        <sz val="11"/>
        <rFont val="Calibri"/>
        <family val="2"/>
        <scheme val="minor"/>
      </rPr>
      <t>En el sitio indicado el concesionario realiza las actividades de aforo de caudal líquido.(imágenes 47, 48 ,49 ,50 ,51 y 52)</t>
    </r>
  </si>
  <si>
    <r>
      <rPr>
        <b/>
        <sz val="11"/>
        <rFont val="Calibri"/>
        <family val="2"/>
        <scheme val="minor"/>
      </rPr>
      <t xml:space="preserve">PMF-07
</t>
    </r>
    <r>
      <rPr>
        <sz val="11"/>
        <rFont val="Calibri"/>
        <family val="2"/>
        <scheme val="minor"/>
      </rPr>
      <t xml:space="preserve">Se habla en la capacitación sobre las características que debe tener una sustancia para considerarse peligrosa, la importancia de tener estas sustancias en los diques para que en tal caso que se presente un derrame no se vea afectado el suelo, además recordar que la planta está cerca del río Aurrá.
También se habla de las unidades sanitarias y su buen uso, de igual manera se les indica a los trabajadores la importancia de mantener el orden dentro de la planta.
</t>
    </r>
  </si>
  <si>
    <r>
      <rPr>
        <b/>
        <sz val="11"/>
        <rFont val="Calibri"/>
        <family val="2"/>
        <scheme val="minor"/>
      </rPr>
      <t xml:space="preserve">Casa de la cultura de San jerónimo - Antioquia.
DEVIMAR, </t>
    </r>
    <r>
      <rPr>
        <sz val="11"/>
        <rFont val="Calibri"/>
        <family val="2"/>
        <scheme val="minor"/>
      </rPr>
      <t xml:space="preserve">realiza la presentación del plan de compensación ambiental aprobado bajo la resolución 2212/11/2019 para la Unidad funcional 1:
Básicamente el plan se compone de 4 proyectos distribuidos en dos programas, los cuales se relacionan a continuación:
Programa 1 Concervación de áreas estratégicas para concervación del recurso hídrico (Adquisición y administración de predios para la concervación del recurso hídrico en áreas de retiro de subcuencas y recuperación de áreas degradadas y restauración de las áreas en predios para la conservación).
Programa 2. Sistemas de tratamiento de aguas residuales (poryectos: Implementación de sistemas sépticos y Construcción de sistemas de alcantarillado en el concejo comunitario de Guaymaral)
</t>
    </r>
  </si>
  <si>
    <t>27/08/2020-02/09/2020</t>
  </si>
  <si>
    <t>REMISORIO 299 ALCANCE AL OFICIO EPS4G-0861-20 CON RADICADO ANI 20204090788282 DEL 21/08/2020, RESPECTO DEL CONCEPTO GENERADO POR LA INTERVENTORÍA AL PRESUNTO EER NOTIFICADO POR EL CONCESIONARIO MEDIANTE OFICIO RADICADO EN LA ANI 2020-409-076274-2 EL 14 DE AGOSTO DE 2020, CON RELACIÓN AL PREDIO MAR1_UF2_188</t>
  </si>
  <si>
    <t>La Interventoría atiende a la solicitud del Concesionario de resolver las inquietudes, respecto al concepto generado al presunto EER notificado por el Concesionario con relación al Predio MAR1_UF2_188.</t>
  </si>
  <si>
    <t>REMISORIO 287 EN RESPUESTA AL OFICIO 02-01-20200804002277 RESPUESTA PARCIAL A OBSERVACIONES A INSUMOS VALUATORIOS MAR1_UF1_265</t>
  </si>
  <si>
    <t>La Interventoría aprobó la modificación de Ficha Predial del Predio MAR1_UF1_265 por observaciones en el Avalúo.</t>
  </si>
  <si>
    <t>REMISORIO 303 CONCEPTO DE LA INTERVENTORÍA FRENRTE A SOLICITUD DEL CONCESIONARIO A 25° COMITÉ DE PREVIA APROBACIÓN SEGÚN OFICIO: 02-01-20200818002449 (Radicado ANI 2020-409-069094-2 DE FECHA 285/07/2020) Y 02-01-20200731002219 (RADICADO ANI 2020*-409-076937-2 DE FECHA 18/08/2020)</t>
  </si>
  <si>
    <t>La Interventoría da concepto respecto al predio que pretende llevar el Concesionario a VIGESIMO QUINTO (25°) Comité de Previa Aprobación de Aportes.</t>
  </si>
  <si>
    <t>COMITÉ PREDIAL</t>
  </si>
  <si>
    <t>COMITÉ DE PREVIA APROBACIÓN DE APORTES No. 25</t>
  </si>
  <si>
    <t>Se realizó COMITÉ DE PREVIA APROBACIÓN DE APORTES No.25 y se analizó el Predio MAR1_UF1_176.</t>
  </si>
  <si>
    <t>Se realizó comité Predial con el propósito de revisar el Avance de la Gestión Predial hasta el mes de agosto de 2020, y se tratarón los siguientes temas:
- Revisión de los compromisos adquiridos en el comité Predial.  
- Avance de la Gestión Predial a agosto de 2020.                                                                                                                                                                                - Revisión del Predio UF3_001. 
- Revisión de las áreas adicionales de los predios UF2_052 y UF2_053.
- Sabana Predial.</t>
  </si>
  <si>
    <r>
      <t xml:space="preserve">Periodo: </t>
    </r>
    <r>
      <rPr>
        <b/>
        <sz val="10"/>
        <color theme="1"/>
        <rFont val="Calibri"/>
        <family val="2"/>
        <scheme val="minor"/>
      </rPr>
      <t>Del 27 de agosto al 2 de septiembre de 2020</t>
    </r>
  </si>
  <si>
    <t>Programa 5. Apoyo a la capacidad de gestión institucional.</t>
  </si>
  <si>
    <t xml:space="preserve">Visita de seguimiento al  proyecto productivo vivero comunitario del CCCN El Rodeo </t>
  </si>
  <si>
    <t xml:space="preserve">Programa 8. cultura Vial </t>
  </si>
  <si>
    <t>Acompañamiento a socialización sobre uso y cuidado de los postes SOS ubicados en la UF 4, a las personas de la comunidad de la vereda Cangrejo</t>
  </si>
  <si>
    <r>
      <t xml:space="preserve">Lanzamiento de la campaña #17  </t>
    </r>
    <r>
      <rPr>
        <b/>
        <sz val="11"/>
        <rFont val="Arial"/>
        <family val="2"/>
      </rPr>
      <t xml:space="preserve">me comprometo </t>
    </r>
    <r>
      <rPr>
        <sz val="11"/>
        <rFont val="Arial"/>
        <family val="2"/>
      </rPr>
      <t>en alianza con las concesiones pacifico 1 Y 2.</t>
    </r>
  </si>
  <si>
    <t>Campaña de sensibilización con los usuarios de la vía sobre comportamientos adecuados al recorrer el corredor vial sector tierra mitica</t>
  </si>
  <si>
    <t xml:space="preserve">Programa 9. Acompañamiento a la gestión sociopredial </t>
  </si>
  <si>
    <t>Reunión con secretario de gobierno para entregar documentos necesarios para tramitar la entrega oficial de la escuela de los Almendros</t>
  </si>
  <si>
    <t>Visita de seguimiento al proyecto de construcción de las viviendas del CCCN Tafetanes para su rehubicación.</t>
  </si>
  <si>
    <t>Recorrido de verificación en campo del poligono solicitado para la modificación de licencia ambiental, recorrido solicitado por el CCCN Tafetanes, pues la modificación es en su territorio</t>
  </si>
  <si>
    <t>Acompañamiento a presentación de los diseños del centro de memoria historica a la comunidad del CCCN Tafetanes.</t>
  </si>
  <si>
    <r>
      <t xml:space="preserve">1. ÁREA AMBIENTAL:
CONCLUSIONES:
</t>
    </r>
    <r>
      <rPr>
        <sz val="11"/>
        <color theme="1"/>
        <rFont val="Arial"/>
        <family val="2"/>
      </rPr>
      <t xml:space="preserve">-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finalizó el 31-08-20 con la ejecucución de las medidas de monitoreo de aguas a tráves del laboratorio MCS
-Se continua con la ejecución de las medidas ambientales por parte del Concesionario.
-Concesionario solicito a la ANLA pronunciamiento de cambio menor para el tramo comprendido entre el PK9+350 y 9+900 sector mestizal
- Teniendo en cuenta la contingencia presentada en el PK32+400 </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 xml:space="preserve">Las actividasdes resaltadas en rojo, son las que se realizaron esta semana en los puentes que están activos.
</t>
    </r>
    <r>
      <rPr>
        <b/>
        <sz val="11"/>
        <color theme="1"/>
        <rFont val="Arial"/>
        <family val="2"/>
      </rPr>
      <t xml:space="preserve">3.SOCIAL:
</t>
    </r>
    <r>
      <rPr>
        <sz val="11"/>
        <color theme="1"/>
        <rFont val="Arial"/>
        <family val="2"/>
      </rPr>
      <t>Durante los dias 31 de agosto y 01,02 de septiembre de 2020, se llevo a cabo el sexto (6) seguimiento por parte del ministerio del interior a los acuerdos de consulta previa de los 5 CCCN del proyecto, esta actividad se llevo a cabo semipresencialmente, los funcionarios del ministerio del Interior, ANI y Anla se conectaron de manera virtual por TEAMS, Ademas de otros funcionarios locales.</t>
    </r>
  </si>
  <si>
    <t>Lugar: Oficina de Atención al Usuario, Seguimiento PQRS del proyecto.</t>
  </si>
  <si>
    <t>Lugar: CCCN Rodeo, Seguimiento al proyecto productivo de vivero comunitario.</t>
  </si>
  <si>
    <t>Lugar: Vereda Cangrejo UF 4,Acompañamiento a socialización sobre uso y cuidado de los postes SOS ubicados en la UF 4, a las personas de la comunidad de la vereda Cangrejo.</t>
  </si>
  <si>
    <t>Lugar: UF 3 Sector peaje, Lanzamiento de la campaña #17  me comprometo en alianza con las concesiones pacifico 1 Y 2.</t>
  </si>
  <si>
    <t>Lugar: UF 2.1 sector Tierra Mitica, Campaña de sensibilización con los usuarios de la vía sobre comportamientos adecuados al recorrer el corredor vial sector tierra mitica</t>
  </si>
  <si>
    <t>Lugar: Municipio de Sopetrán, Reunión con secretario de gobierno para entregar documentos necesarios para tramitar la entrega oficial de la escuela de los Almendros.</t>
  </si>
  <si>
    <t>Lugar:Vereda Sabanazo, Visita de seguimiento al proyecto de construcción de las viviendas del CCCN Tafetanes para su rehubicación.</t>
  </si>
  <si>
    <t>Lugar: CCCN Tafetanes,Recorrido de verificación en campo del poligono solicitado para la modificación de licencia ambiental, recorrido solicitado por el CCCN Tafetanes, pues la modificación es en su territorio.</t>
  </si>
  <si>
    <t>Lugar: CCCN Tafetanes,Acompañamiento a presentación de los diseños del centro de memoria historica a la comunidad del CCCN Tafetanes.</t>
  </si>
  <si>
    <t>Lugar: UF2.1 Santa fe de Antioquia, Seguimiento #6 del Ministerio del Interior a los acuerdos de consulta previa.</t>
  </si>
  <si>
    <t>RESPUESTA A LA COMUNICACIÓN EPS4G0727-20 REFERENTE A LA MODIFICACION DEL DISEÑO ESTRUCTURAL DE LA ODT 057 K12+766 UF1</t>
  </si>
  <si>
    <t>D-02-01-20200821-002507</t>
  </si>
  <si>
    <t>ALCANCE AL OFICIO D001859 SOLICITUD DE AMPLIACION PLAZO DE PRESENTACION DISEÑOS EDIFICACIONES CCO</t>
  </si>
  <si>
    <t>RESPUESTA AL COMUNICADO EPS4G049020 REFERENTE A LA ENTREGA DE LOS RESULTADOS DE ENSAYOS DE DEFLECTOMETRIA EN LA ZONA DEL PEAJE UF3</t>
  </si>
  <si>
    <t>D-02-01-20200826-002588</t>
  </si>
  <si>
    <t>||</t>
  </si>
  <si>
    <t>D-02-01-20200824-002518</t>
  </si>
  <si>
    <t>RESPUESTA A COMUNICACIÓN EPS4G050020 Y EPS4G079720 REFERENTE A LOS DISEÑOS DE LOS PUENTES 068 K9+150 Y 059 K4+500 UF1</t>
  </si>
  <si>
    <t>D-02-01-20200826-002587</t>
  </si>
  <si>
    <t>RESPUESTA A COMUNICACIÓN EPS4G086820 Y EPS4G082220 REFERENTE A LAS MODIFICACIONES AL DISEÑO DEL PUENTE 25 PK11+110 UF1</t>
  </si>
  <si>
    <t>D-02-01-20200828-002610</t>
  </si>
  <si>
    <t>MODIFICACION DEL DISEÑO ESTRUCTURAL DEL PUENTE 045 K28+740 (BOX VEHICULAR GUAYMARAL) de la unidad funcional 2,1</t>
  </si>
  <si>
    <t>D-02-01-20200831-002630</t>
  </si>
  <si>
    <t>ENTREGA DE PLAN DE MANEJO DE TRANSITO PMT ESPECIFICO PARA CIERRE DE CALZADA ENTRE EL K22+000 AL K23+680 CI</t>
  </si>
  <si>
    <t>D-02-01-20200901-002638</t>
  </si>
  <si>
    <t>MODIFICACION DE LOCALIZACION EDIFICIO DE APOYO AL PEAJE OFICIO EPS4G0288-20</t>
  </si>
  <si>
    <t>D-02-01-20200901-002645</t>
  </si>
  <si>
    <t>RESPUESTA A COMUNICACIÓN EPS4G-0817-20 ALCANCE OFICIO EPS4G0795-20 DEL 31/7/20 RESP D002199 (EPS4G056620) D002011, D002005 (EPS4G047820, EPS4G027320 Y EPS4G031120) DANDO RESPUESTA A LA ENTREGA DE ITS DE VIA A CIELO ABIERTO ENTREGA MODIFICACION DE DISEÑO ITS DE VIA A CIELO ABIERTO</t>
  </si>
  <si>
    <t>D-02-01-20200903-002663</t>
  </si>
  <si>
    <t>RESPUESTA A COMUNICACIÓN EPS4G-0893-20 REFERENTE AL PLAN DE CONTIGENCIA SOBRE EL TRAMO K30+500 AL K31+700</t>
  </si>
  <si>
    <t>D-02-01-20200903-002665</t>
  </si>
  <si>
    <t>ENTREGA DE RESPUESTA A COMUNICADO EPS4G-0883-20 REFERENTE AL ESTUDIO DE SEGURIDAD VIAL DEL ACCESO LA FRISOLA EN UF1 REDUCTOR DE SEPARADOR Y MODIFICACION DE GLORIETAS DE LA UF2,1</t>
  </si>
  <si>
    <t>D-02-01-20200903-002673</t>
  </si>
  <si>
    <t>RESPUESTA AL COMUNICADO EPS4G-0882-20 REFERENTE AL DESEQUILIBRIO ECONOMICO APUS ENTRONQUES</t>
  </si>
  <si>
    <t>D-02-01-20200903-002674</t>
  </si>
  <si>
    <t>RESPUESTA AL COMUNICADO EPS4G-089220 REFERENTE A LA MODIFICACION DEL VOL II TRAZADO Y DISEÑO GEOMETRICO UF1</t>
  </si>
  <si>
    <t>D-02-01-20200903-002675</t>
  </si>
  <si>
    <t>ENTREGA DE TRASLADO DE REDES SOBRE EL K9+000 AL K9+500 ZONA ROCHELA</t>
  </si>
  <si>
    <t>D-02-01-20200903-002676</t>
  </si>
  <si>
    <t>ENTREGA DE TRASLADO DE REDES SOBRE EL K30+860 AL K31+405 CONTIGENCIA DEL RIO CAUCA</t>
  </si>
  <si>
    <t>D-02-01-20200903-002677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</si>
</sst>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8"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2"/>
      <color rgb="FFFF0000"/>
      <name val="Arial"/>
      <family val="2"/>
    </font>
    <font>
      <sz val="11"/>
      <name val="Arial Narrow"/>
      <family val="2"/>
    </font>
    <font>
      <sz val="11"/>
      <color rgb="FFFF0000"/>
      <name val="Calibri"/>
      <family val="2"/>
      <scheme val="minor"/>
    </font>
    <font>
      <sz val="10"/>
      <color rgb="FFFF0000"/>
      <name val="Calibri"/>
      <family val="2"/>
      <scheme val="minor"/>
    </font>
    <font>
      <b/>
      <sz val="10"/>
      <color rgb="FF000000"/>
      <name val="Arial"/>
      <family val="2"/>
    </font>
    <font>
      <i/>
      <sz val="11"/>
      <name val="Calibri"/>
      <family val="2"/>
      <scheme val="minor"/>
    </font>
    <font>
      <b/>
      <sz val="9"/>
      <color theme="1"/>
      <name val="Calibri"/>
      <family val="2"/>
      <scheme val="minor"/>
    </font>
    <font>
      <sz val="11"/>
      <color theme="3" tint="0.79998168889431442"/>
      <name val="Calibri"/>
      <family val="2"/>
      <scheme val="minor"/>
    </font>
    <font>
      <b/>
      <sz val="20"/>
      <color theme="1"/>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8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vertical="center"/>
    </xf>
    <xf numFmtId="0" fontId="44" fillId="0" borderId="27" xfId="15" applyFont="1" applyBorder="1" applyAlignment="1">
      <alignment horizontal="center" vertical="center"/>
    </xf>
    <xf numFmtId="17" fontId="42" fillId="0" borderId="1" xfId="15" applyNumberFormat="1" applyFont="1" applyBorder="1" applyAlignment="1">
      <alignment horizontal="center"/>
    </xf>
    <xf numFmtId="0" fontId="44" fillId="0" borderId="1" xfId="15" applyFont="1" applyBorder="1" applyAlignment="1">
      <alignment horizontal="center"/>
    </xf>
    <xf numFmtId="0" fontId="44" fillId="0" borderId="27" xfId="15" applyFont="1" applyBorder="1" applyAlignment="1">
      <alignment horizontal="center"/>
    </xf>
    <xf numFmtId="0" fontId="45" fillId="0" borderId="22"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8" xfId="16" applyFont="1" applyBorder="1" applyAlignment="1">
      <alignment horizontal="center"/>
    </xf>
    <xf numFmtId="14" fontId="34" fillId="18" borderId="11" xfId="7" applyNumberFormat="1" applyFont="1" applyFill="1" applyBorder="1" applyAlignment="1">
      <alignment horizontal="center" vertical="center"/>
    </xf>
    <xf numFmtId="0" fontId="5" fillId="0" borderId="24" xfId="0" applyFont="1" applyBorder="1"/>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0" fontId="2" fillId="0" borderId="1" xfId="0" applyFont="1" applyBorder="1" applyAlignment="1">
      <alignment horizontal="right"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38" fontId="7" fillId="0" borderId="11" xfId="2" applyNumberFormat="1" applyFont="1" applyBorder="1" applyAlignment="1">
      <alignment horizontal="center" vertical="center"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0" fontId="52" fillId="0" borderId="0" xfId="0" applyFont="1" applyAlignment="1">
      <alignment wrapText="1"/>
    </xf>
    <xf numFmtId="38" fontId="9" fillId="0" borderId="1" xfId="2" applyNumberFormat="1" applyFont="1" applyBorder="1" applyAlignment="1">
      <alignment horizontal="center" vertical="center" wrapText="1"/>
    </xf>
    <xf numFmtId="169" fontId="51" fillId="0" borderId="1" xfId="0" applyNumberFormat="1" applyFont="1" applyBorder="1" applyAlignment="1">
      <alignment horizontal="right" vertical="center" wrapText="1"/>
    </xf>
    <xf numFmtId="169" fontId="51" fillId="0" borderId="1" xfId="0" applyNumberFormat="1" applyFont="1" applyBorder="1" applyAlignment="1">
      <alignment horizontal="center" vertical="center" wrapText="1"/>
    </xf>
    <xf numFmtId="169" fontId="9" fillId="0" borderId="1" xfId="0" applyNumberFormat="1" applyFont="1" applyBorder="1" applyAlignment="1">
      <alignment horizontal="right" wrapText="1"/>
    </xf>
    <xf numFmtId="171" fontId="9" fillId="16" borderId="1" xfId="0" applyNumberFormat="1" applyFont="1" applyFill="1" applyBorder="1" applyAlignment="1">
      <alignment horizontal="right" wrapText="1"/>
    </xf>
    <xf numFmtId="49" fontId="9" fillId="0" borderId="1" xfId="5" applyNumberFormat="1" applyFont="1" applyBorder="1" applyAlignment="1">
      <alignment horizontal="right"/>
    </xf>
    <xf numFmtId="169" fontId="2" fillId="0" borderId="1" xfId="0" applyNumberFormat="1" applyFont="1" applyBorder="1" applyAlignment="1">
      <alignmen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38" fontId="17" fillId="0" borderId="1" xfId="2" applyNumberFormat="1" applyFont="1" applyBorder="1" applyAlignment="1">
      <alignment horizontal="center" wrapText="1"/>
    </xf>
    <xf numFmtId="176" fontId="17" fillId="0" borderId="3" xfId="5" applyNumberFormat="1" applyFont="1" applyBorder="1" applyAlignment="1">
      <alignment wrapText="1"/>
    </xf>
    <xf numFmtId="171" fontId="53"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49"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0" fontId="8" fillId="0" borderId="1" xfId="0" applyFont="1" applyBorder="1" applyAlignment="1">
      <alignment horizontal="center" vertical="center" wrapText="1"/>
    </xf>
    <xf numFmtId="38" fontId="7"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0" fontId="7" fillId="0" borderId="1" xfId="0" applyFont="1" applyBorder="1" applyAlignment="1">
      <alignment horizontal="left" vertical="center" wrapText="1"/>
    </xf>
    <xf numFmtId="0" fontId="6" fillId="0" borderId="1"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8" fillId="0" borderId="1" xfId="2"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49" fontId="7" fillId="6" borderId="2" xfId="0" applyNumberFormat="1" applyFont="1" applyFill="1" applyBorder="1" applyAlignment="1">
      <alignment horizontal="center" vertical="center" wrapText="1"/>
    </xf>
    <xf numFmtId="49"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9" fontId="8" fillId="0" borderId="1" xfId="0" applyNumberFormat="1" applyFont="1" applyBorder="1" applyAlignment="1">
      <alignment horizontal="center" vertical="center" wrapText="1"/>
    </xf>
    <xf numFmtId="0" fontId="7" fillId="0" borderId="27" xfId="0" applyFont="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38" fontId="7" fillId="0" borderId="1" xfId="0" applyNumberFormat="1" applyFont="1" applyFill="1" applyBorder="1" applyAlignment="1">
      <alignment horizontal="left" vertical="center" wrapText="1"/>
    </xf>
    <xf numFmtId="0" fontId="7" fillId="0" borderId="18"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0" fontId="7" fillId="0" borderId="1" xfId="0" applyFont="1" applyFill="1" applyBorder="1" applyAlignment="1">
      <alignment horizontal="center" vertical="center" wrapText="1"/>
    </xf>
    <xf numFmtId="0" fontId="8" fillId="0" borderId="3"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10" fontId="8" fillId="0" borderId="3"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9" fontId="6" fillId="0" borderId="1" xfId="1"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0" borderId="1" xfId="0" applyFont="1" applyFill="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6" borderId="2" xfId="0" applyNumberFormat="1" applyFont="1" applyFill="1" applyBorder="1" applyAlignment="1">
      <alignment vertical="center" wrapText="1"/>
    </xf>
    <xf numFmtId="49" fontId="9" fillId="6" borderId="3" xfId="0" applyNumberFormat="1" applyFont="1" applyFill="1" applyBorder="1" applyAlignment="1">
      <alignment vertical="center" wrapText="1"/>
    </xf>
    <xf numFmtId="49" fontId="9" fillId="6" borderId="4" xfId="0" applyNumberFormat="1" applyFont="1" applyFill="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0" borderId="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6"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7" fillId="6" borderId="2" xfId="0" applyNumberFormat="1" applyFont="1" applyFill="1" applyBorder="1" applyAlignment="1">
      <alignment horizontal="left" vertical="center" wrapText="1"/>
    </xf>
    <xf numFmtId="49" fontId="9" fillId="6" borderId="3" xfId="0" applyNumberFormat="1" applyFont="1" applyFill="1" applyBorder="1" applyAlignment="1">
      <alignment horizontal="left" vertical="center" wrapText="1"/>
    </xf>
    <xf numFmtId="49" fontId="9" fillId="6" borderId="4" xfId="0" applyNumberFormat="1" applyFont="1" applyFill="1" applyBorder="1" applyAlignment="1">
      <alignment horizontal="left"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4" fillId="0" borderId="0" xfId="0" applyFont="1" applyAlignment="1">
      <alignment horizontal="center" wrapText="1"/>
    </xf>
    <xf numFmtId="0" fontId="48" fillId="0" borderId="1"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9" fontId="7" fillId="0" borderId="1" xfId="0" applyNumberFormat="1" applyFont="1" applyFill="1" applyBorder="1" applyAlignment="1">
      <alignment horizontal="center" vertical="center" wrapText="1"/>
    </xf>
    <xf numFmtId="9" fontId="7" fillId="0" borderId="27" xfId="0" applyNumberFormat="1" applyFont="1" applyFill="1" applyBorder="1" applyAlignment="1">
      <alignment horizontal="center" vertical="center" wrapText="1"/>
    </xf>
    <xf numFmtId="14" fontId="7" fillId="0" borderId="27"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9" fillId="0" borderId="1" xfId="0" applyFont="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1" xfId="0"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9" fontId="7" fillId="0" borderId="11" xfId="0" applyNumberFormat="1" applyFont="1" applyFill="1" applyBorder="1" applyAlignment="1">
      <alignment horizontal="center" vertical="center" wrapText="1"/>
    </xf>
    <xf numFmtId="14" fontId="7" fillId="0" borderId="40"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1" xfId="0" applyNumberFormat="1" applyFont="1" applyFill="1" applyBorder="1" applyAlignment="1">
      <alignment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8" xfId="0" applyNumberFormat="1" applyFont="1" applyFill="1" applyBorder="1" applyAlignment="1">
      <alignment horizontal="center" vertical="center" wrapText="1"/>
    </xf>
    <xf numFmtId="38" fontId="7" fillId="0" borderId="28" xfId="0" applyNumberFormat="1" applyFont="1" applyFill="1" applyBorder="1" applyAlignment="1">
      <alignment vertical="center" wrapText="1"/>
    </xf>
    <xf numFmtId="9" fontId="7" fillId="0" borderId="28" xfId="0" applyNumberFormat="1" applyFont="1" applyFill="1" applyBorder="1" applyAlignment="1">
      <alignment horizontal="center" vertical="center" wrapText="1"/>
    </xf>
    <xf numFmtId="14" fontId="7" fillId="0" borderId="29" xfId="0" applyNumberFormat="1" applyFont="1" applyFill="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49" fontId="7" fillId="0" borderId="1" xfId="0" applyNumberFormat="1" applyFont="1" applyFill="1" applyBorder="1" applyAlignment="1">
      <alignment horizontal="lef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28" xfId="0" applyFont="1" applyFill="1" applyBorder="1" applyAlignment="1">
      <alignment horizontal="center" vertical="center" wrapText="1"/>
    </xf>
    <xf numFmtId="38" fontId="7" fillId="0" borderId="28" xfId="0" applyNumberFormat="1" applyFont="1" applyFill="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10" fontId="7" fillId="0" borderId="3"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left" vertical="center" wrapText="1"/>
    </xf>
    <xf numFmtId="0" fontId="50" fillId="0" borderId="2" xfId="2" applyFont="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9"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46" fillId="0" borderId="35" xfId="15" applyFont="1" applyBorder="1" applyAlignment="1">
      <alignment horizontal="left" vertical="center" wrapText="1"/>
    </xf>
    <xf numFmtId="0" fontId="46" fillId="0" borderId="42" xfId="15" applyFont="1" applyBorder="1" applyAlignment="1">
      <alignment horizontal="left" vertical="center" wrapText="1"/>
    </xf>
    <xf numFmtId="0" fontId="46" fillId="0" borderId="52" xfId="15" applyFont="1" applyBorder="1" applyAlignment="1">
      <alignment horizontal="left" vertical="center" wrapText="1"/>
    </xf>
    <xf numFmtId="0" fontId="46" fillId="0" borderId="49"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5" fillId="0" borderId="24" xfId="15" applyFont="1" applyBorder="1" applyAlignment="1">
      <alignment horizontal="center" vertical="center"/>
    </xf>
    <xf numFmtId="0" fontId="45"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43" xfId="15" applyFont="1" applyBorder="1" applyAlignment="1">
      <alignment horizontal="center" vertical="center"/>
    </xf>
    <xf numFmtId="0" fontId="42" fillId="0" borderId="9" xfId="15" applyFont="1" applyBorder="1" applyAlignment="1">
      <alignment horizontal="center" vertical="center"/>
    </xf>
    <xf numFmtId="0" fontId="42"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3" fillId="0" borderId="44"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7" xfId="0" applyFont="1" applyBorder="1" applyAlignment="1">
      <alignment horizontal="center" vertical="center"/>
    </xf>
    <xf numFmtId="0" fontId="12" fillId="0" borderId="12" xfId="0" applyFont="1" applyBorder="1" applyAlignment="1">
      <alignment horizontal="center" vertical="center"/>
    </xf>
    <xf numFmtId="0" fontId="44" fillId="0" borderId="44"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 xfId="15" applyFont="1" applyBorder="1" applyAlignment="1">
      <alignment horizontal="center" vertical="center"/>
    </xf>
    <xf numFmtId="0" fontId="44" fillId="0" borderId="57" xfId="15" applyFont="1" applyBorder="1" applyAlignment="1">
      <alignment horizontal="center" vertical="center"/>
    </xf>
    <xf numFmtId="0" fontId="44" fillId="0" borderId="8" xfId="15" applyFont="1" applyBorder="1" applyAlignment="1">
      <alignment horizontal="center" vertical="center"/>
    </xf>
    <xf numFmtId="0" fontId="44" fillId="0" borderId="32" xfId="15"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4" fillId="0" borderId="6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2" fillId="0" borderId="1" xfId="0" applyNumberFormat="1" applyFont="1" applyBorder="1" applyAlignment="1">
      <alignmen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2" xfId="5" applyNumberFormat="1" applyFont="1" applyBorder="1" applyAlignment="1">
      <alignment wrapText="1"/>
    </xf>
    <xf numFmtId="176" fontId="1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6" fillId="0" borderId="1" xfId="0"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0" fontId="8" fillId="0" borderId="1" xfId="2" applyNumberFormat="1" applyFont="1" applyBorder="1" applyAlignment="1">
      <alignment horizontal="center" vertical="center" wrapText="1"/>
    </xf>
    <xf numFmtId="169" fontId="35" fillId="0" borderId="2" xfId="14" applyNumberFormat="1" applyBorder="1" applyAlignment="1">
      <alignment horizontal="right" wrapText="1"/>
    </xf>
    <xf numFmtId="169" fontId="35" fillId="0" borderId="4" xfId="14" applyNumberFormat="1" applyBorder="1" applyAlignment="1">
      <alignment horizontal="right" wrapText="1"/>
    </xf>
    <xf numFmtId="0" fontId="7" fillId="0" borderId="2" xfId="0" applyFont="1" applyBorder="1" applyAlignment="1">
      <alignment horizontal="left" wrapText="1"/>
    </xf>
    <xf numFmtId="0" fontId="7" fillId="0" borderId="4" xfId="0" applyFont="1" applyBorder="1" applyAlignment="1">
      <alignment horizontal="lef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169" fontId="0" fillId="0" borderId="1" xfId="0" applyNumberFormat="1" applyBorder="1" applyAlignment="1">
      <alignment horizontal="right" wrapText="1"/>
    </xf>
    <xf numFmtId="169" fontId="2" fillId="0" borderId="1" xfId="0" applyNumberFormat="1" applyFont="1" applyBorder="1" applyAlignment="1">
      <alignment horizontal="right" wrapText="1"/>
    </xf>
    <xf numFmtId="14" fontId="0" fillId="0" borderId="1" xfId="0" applyNumberFormat="1" applyBorder="1" applyAlignment="1">
      <alignment horizontal="right" wrapText="1"/>
    </xf>
    <xf numFmtId="169" fontId="7" fillId="0" borderId="1" xfId="5" applyNumberFormat="1" applyFont="1" applyBorder="1" applyAlignment="1">
      <alignment horizontal="right"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7" fillId="0" borderId="11" xfId="5" applyNumberFormat="1" applyFont="1" applyBorder="1" applyAlignment="1">
      <alignment horizontal="right" wrapText="1"/>
    </xf>
    <xf numFmtId="0" fontId="0" fillId="0" borderId="1" xfId="0" applyBorder="1" applyAlignment="1">
      <alignment horizontal="right"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0" fontId="19" fillId="0" borderId="1" xfId="0" applyFont="1" applyBorder="1" applyAlignment="1">
      <alignment horizontal="center" vertical="center"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3"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0" fontId="19"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8" xfId="2" applyNumberFormat="1" applyBorder="1" applyAlignment="1">
      <alignment horizontal="center"/>
    </xf>
    <xf numFmtId="15" fontId="11" fillId="0" borderId="10" xfId="2" applyNumberFormat="1" applyBorder="1" applyAlignment="1">
      <alignment horizont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69" fontId="5" fillId="0" borderId="1" xfId="0" applyNumberFormat="1" applyFont="1" applyBorder="1" applyAlignment="1">
      <alignment horizontal="center" vertical="center" wrapText="1"/>
    </xf>
    <xf numFmtId="0" fontId="9" fillId="0" borderId="1" xfId="2" applyFont="1" applyBorder="1" applyAlignment="1">
      <alignment horizontal="center" vertical="center" wrapText="1"/>
    </xf>
    <xf numFmtId="0" fontId="51" fillId="0" borderId="1" xfId="0" applyFont="1" applyBorder="1" applyAlignment="1">
      <alignment horizontal="center" vertical="center" wrapText="1"/>
    </xf>
    <xf numFmtId="0" fontId="9" fillId="0" borderId="1" xfId="0" applyFont="1" applyBorder="1" applyAlignment="1">
      <alignment horizontal="right" wrapText="1"/>
    </xf>
    <xf numFmtId="14" fontId="51" fillId="0" borderId="1" xfId="0" applyNumberFormat="1" applyFont="1" applyBorder="1" applyAlignment="1">
      <alignment horizontal="right" wrapText="1"/>
    </xf>
    <xf numFmtId="0" fontId="51" fillId="0" borderId="1" xfId="0" applyFont="1" applyBorder="1" applyAlignment="1">
      <alignment horizontal="right" wrapText="1"/>
    </xf>
    <xf numFmtId="169" fontId="9" fillId="0" borderId="1" xfId="5" applyNumberFormat="1" applyFon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33" fillId="0" borderId="22" xfId="12" applyFont="1" applyBorder="1" applyAlignment="1">
      <alignment horizontal="center" vertical="center"/>
    </xf>
    <xf numFmtId="0" fontId="33" fillId="0" borderId="0" xfId="12" applyFont="1" applyAlignment="1">
      <alignment horizontal="center" vertical="center"/>
    </xf>
    <xf numFmtId="0" fontId="33" fillId="0" borderId="21" xfId="12" applyFont="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7" fillId="0" borderId="2" xfId="12" applyNumberFormat="1" applyFont="1" applyBorder="1" applyAlignment="1">
      <alignment horizontal="center" vertical="center"/>
    </xf>
    <xf numFmtId="0" fontId="57" fillId="0" borderId="3" xfId="12" applyFont="1" applyBorder="1" applyAlignment="1">
      <alignment horizontal="center" vertical="center"/>
    </xf>
    <xf numFmtId="0" fontId="57" fillId="0" borderId="4" xfId="12" applyFont="1" applyBorder="1" applyAlignment="1">
      <alignment horizontal="center" vertical="center"/>
    </xf>
    <xf numFmtId="0" fontId="40" fillId="0" borderId="44"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43"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25" fillId="14" borderId="63" xfId="7" applyFont="1" applyFill="1" applyBorder="1" applyAlignment="1">
      <alignment horizontal="center" vertical="center" wrapText="1"/>
    </xf>
    <xf numFmtId="0" fontId="25" fillId="14" borderId="1" xfId="7" applyFont="1" applyFill="1" applyBorder="1" applyAlignment="1">
      <alignment horizontal="center" vertical="center" wrapText="1"/>
    </xf>
    <xf numFmtId="0" fontId="25" fillId="14" borderId="27" xfId="7" applyFont="1" applyFill="1" applyBorder="1" applyAlignment="1">
      <alignment horizontal="center" vertical="center" wrapText="1"/>
    </xf>
    <xf numFmtId="0" fontId="25" fillId="14" borderId="38" xfId="7" applyFont="1" applyFill="1" applyBorder="1" applyAlignment="1">
      <alignment horizontal="center" vertical="center" wrapText="1"/>
    </xf>
    <xf numFmtId="0" fontId="25" fillId="14" borderId="28" xfId="7" applyFont="1" applyFill="1" applyBorder="1" applyAlignment="1">
      <alignment horizontal="center" vertical="center" wrapText="1"/>
    </xf>
    <xf numFmtId="0" fontId="25" fillId="14" borderId="29" xfId="7" applyFont="1" applyFill="1" applyBorder="1" applyAlignment="1">
      <alignment horizontal="center" vertical="center" wrapTex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47" fillId="14" borderId="34" xfId="7" applyFont="1" applyFill="1" applyBorder="1" applyAlignment="1">
      <alignment horizontal="center" vertical="center" wrapText="1"/>
    </xf>
    <xf numFmtId="0" fontId="25" fillId="14" borderId="34" xfId="7" applyFont="1" applyFill="1" applyBorder="1" applyAlignment="1">
      <alignment horizontal="center" vertical="center" wrapText="1"/>
    </xf>
    <xf numFmtId="0" fontId="25" fillId="14" borderId="18" xfId="7" applyFont="1" applyFill="1" applyBorder="1" applyAlignment="1">
      <alignment horizontal="center" vertical="center" wrapText="1"/>
    </xf>
    <xf numFmtId="0" fontId="25" fillId="14" borderId="19"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10" fillId="14" borderId="25"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55" fillId="7" borderId="17" xfId="12" applyFont="1" applyFill="1" applyBorder="1" applyAlignment="1">
      <alignment horizontal="center" vertical="center" wrapText="1"/>
    </xf>
    <xf numFmtId="0" fontId="55" fillId="7" borderId="15" xfId="12" applyFont="1" applyFill="1" applyBorder="1" applyAlignment="1">
      <alignment horizontal="center" vertical="center" wrapText="1"/>
    </xf>
    <xf numFmtId="0" fontId="55" fillId="7" borderId="16" xfId="12" applyFont="1" applyFill="1" applyBorder="1" applyAlignment="1">
      <alignment horizontal="center" vertical="center" wrapText="1"/>
    </xf>
    <xf numFmtId="0" fontId="55" fillId="7" borderId="23" xfId="12" applyFont="1" applyFill="1" applyBorder="1" applyAlignment="1">
      <alignment horizontal="center" vertical="center" wrapText="1"/>
    </xf>
    <xf numFmtId="0" fontId="55" fillId="7" borderId="24" xfId="12" applyFont="1" applyFill="1" applyBorder="1" applyAlignment="1">
      <alignment horizontal="center" vertical="center" wrapText="1"/>
    </xf>
    <xf numFmtId="0" fontId="55" fillId="7" borderId="25" xfId="12" applyFont="1" applyFill="1" applyBorder="1" applyAlignment="1">
      <alignment horizontal="center" vertical="center" wrapText="1"/>
    </xf>
    <xf numFmtId="0" fontId="40" fillId="0" borderId="58" xfId="12" applyFont="1" applyBorder="1" applyAlignment="1">
      <alignment horizontal="center" vertical="center"/>
    </xf>
    <xf numFmtId="0" fontId="40" fillId="0" borderId="59" xfId="12" applyFont="1" applyBorder="1" applyAlignment="1">
      <alignment horizontal="center" vertical="center"/>
    </xf>
    <xf numFmtId="0" fontId="40" fillId="0" borderId="60" xfId="12" applyFont="1" applyBorder="1" applyAlignment="1">
      <alignment horizontal="center" vertical="center"/>
    </xf>
    <xf numFmtId="0" fontId="40" fillId="0" borderId="45" xfId="12" applyFont="1" applyBorder="1" applyAlignment="1">
      <alignment horizontal="center" vertical="center"/>
    </xf>
    <xf numFmtId="0" fontId="40" fillId="0" borderId="39" xfId="12" applyFont="1" applyBorder="1" applyAlignment="1">
      <alignment horizontal="center" vertical="center"/>
    </xf>
    <xf numFmtId="0" fontId="40" fillId="0" borderId="46" xfId="12" applyFont="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2"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33" fillId="0" borderId="25" xfId="12" applyFont="1" applyBorder="1" applyAlignment="1">
      <alignment horizontal="center" vertical="center"/>
    </xf>
    <xf numFmtId="0" fontId="10" fillId="14" borderId="22"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18" borderId="2" xfId="7" applyNumberFormat="1" applyFont="1" applyFill="1" applyBorder="1" applyAlignment="1">
      <alignment horizontal="center" vertical="center"/>
    </xf>
    <xf numFmtId="14" fontId="34" fillId="18" borderId="3" xfId="7" applyNumberFormat="1" applyFont="1" applyFill="1" applyBorder="1" applyAlignment="1">
      <alignment horizontal="center" vertical="center"/>
    </xf>
    <xf numFmtId="14" fontId="34" fillId="18" borderId="4" xfId="7" applyNumberFormat="1" applyFont="1" applyFill="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3" xfId="12" applyFont="1" applyBorder="1" applyAlignment="1">
      <alignment horizontal="center" vertical="center"/>
    </xf>
    <xf numFmtId="0" fontId="40" fillId="0" borderId="24" xfId="12" applyFont="1" applyBorder="1" applyAlignment="1">
      <alignment horizontal="center" vertical="center"/>
    </xf>
    <xf numFmtId="0" fontId="40" fillId="0" borderId="21" xfId="12" applyFont="1" applyBorder="1" applyAlignment="1">
      <alignment horizontal="center" vertical="center"/>
    </xf>
    <xf numFmtId="0" fontId="23" fillId="6" borderId="17" xfId="12" applyFont="1" applyFill="1" applyBorder="1" applyAlignment="1">
      <alignment horizontal="center" vertical="center" wrapText="1"/>
    </xf>
    <xf numFmtId="0" fontId="23" fillId="6" borderId="15" xfId="12" applyFont="1" applyFill="1" applyBorder="1" applyAlignment="1">
      <alignment horizontal="center" vertical="center" wrapText="1"/>
    </xf>
    <xf numFmtId="0" fontId="23" fillId="6" borderId="16" xfId="12" applyFont="1" applyFill="1" applyBorder="1" applyAlignment="1">
      <alignment horizontal="center" vertical="center" wrapText="1"/>
    </xf>
    <xf numFmtId="0" fontId="23" fillId="6" borderId="23" xfId="12" applyFont="1" applyFill="1" applyBorder="1" applyAlignment="1">
      <alignment horizontal="center" vertical="center" wrapText="1"/>
    </xf>
    <xf numFmtId="0" fontId="23" fillId="6" borderId="24" xfId="12" applyFont="1" applyFill="1" applyBorder="1" applyAlignment="1">
      <alignment horizontal="center" vertical="center" wrapText="1"/>
    </xf>
    <xf numFmtId="0" fontId="23" fillId="6" borderId="25" xfId="12" applyFont="1" applyFill="1" applyBorder="1" applyAlignment="1">
      <alignment horizontal="center" vertical="center" wrapText="1"/>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23" fillId="6" borderId="1" xfId="12" applyFont="1" applyFill="1" applyBorder="1" applyAlignment="1">
      <alignment horizontal="left" vertical="center" wrapText="1"/>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3"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57"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33" fillId="0" borderId="1" xfId="12" applyFont="1" applyBorder="1" applyAlignment="1">
      <alignment horizontal="center" vertical="center"/>
    </xf>
    <xf numFmtId="0" fontId="25" fillId="6" borderId="1" xfId="12" applyFont="1" applyFill="1" applyBorder="1" applyAlignment="1">
      <alignment horizontal="justify" vertical="top" wrapText="1"/>
    </xf>
    <xf numFmtId="0" fontId="25" fillId="6" borderId="17" xfId="12" applyFont="1" applyFill="1" applyBorder="1" applyAlignment="1">
      <alignment horizontal="justify" vertical="top" wrapText="1"/>
    </xf>
    <xf numFmtId="0" fontId="25" fillId="6" borderId="15" xfId="12" applyFont="1" applyFill="1" applyBorder="1" applyAlignment="1">
      <alignment horizontal="justify" vertical="top" wrapText="1"/>
    </xf>
    <xf numFmtId="0" fontId="25" fillId="6" borderId="16" xfId="12" applyFont="1" applyFill="1" applyBorder="1" applyAlignment="1">
      <alignment horizontal="justify" vertical="top" wrapText="1"/>
    </xf>
    <xf numFmtId="0" fontId="3" fillId="6" borderId="45" xfId="12" applyFont="1" applyFill="1" applyBorder="1" applyAlignment="1">
      <alignment horizontal="justify" vertical="top" wrapText="1"/>
    </xf>
    <xf numFmtId="0" fontId="3" fillId="6" borderId="39" xfId="12" applyFont="1" applyFill="1" applyBorder="1" applyAlignment="1">
      <alignment horizontal="justify" vertical="top" wrapText="1"/>
    </xf>
    <xf numFmtId="0" fontId="3" fillId="6" borderId="46" xfId="12" applyFont="1" applyFill="1" applyBorder="1" applyAlignment="1">
      <alignment horizontal="justify" vertical="top" wrapText="1"/>
    </xf>
    <xf numFmtId="0" fontId="56" fillId="0" borderId="22" xfId="12" applyFont="1" applyBorder="1" applyAlignment="1">
      <alignment horizontal="center" vertical="center"/>
    </xf>
    <xf numFmtId="0" fontId="56" fillId="0" borderId="0" xfId="12" applyFont="1" applyAlignment="1">
      <alignment horizontal="center" vertical="center"/>
    </xf>
    <xf numFmtId="0" fontId="56" fillId="0" borderId="21" xfId="12" applyFont="1" applyBorder="1" applyAlignment="1">
      <alignment horizontal="center" vertical="center"/>
    </xf>
    <xf numFmtId="0" fontId="3" fillId="6" borderId="45" xfId="12" applyFont="1" applyFill="1" applyBorder="1" applyAlignment="1">
      <alignment horizontal="left" vertical="center" wrapText="1"/>
    </xf>
    <xf numFmtId="0" fontId="3" fillId="6" borderId="39" xfId="12" applyFont="1" applyFill="1" applyBorder="1" applyAlignment="1">
      <alignment horizontal="left" vertical="center" wrapText="1"/>
    </xf>
    <xf numFmtId="0" fontId="3" fillId="6" borderId="46" xfId="12" applyFont="1" applyFill="1" applyBorder="1" applyAlignment="1">
      <alignment horizontal="left"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(Formato!$F$250:$G$250,Formato!$H$250:$I$250)</c:f>
              <c:strCache>
                <c:ptCount val="3"/>
                <c:pt idx="0">
                  <c:v>Programado</c:v>
                </c:pt>
                <c:pt idx="2">
                  <c:v>Ejecutado</c:v>
                </c:pt>
              </c:strCache>
            </c:strRef>
          </c:cat>
          <c:val>
            <c:numRef>
              <c:f>(Formato!$F$251:$G$251,Formato!$H$251:$I$251)</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872534928"/>
        <c:axId val="1872530032"/>
      </c:barChart>
      <c:catAx>
        <c:axId val="18725349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72530032"/>
        <c:crosses val="autoZero"/>
        <c:auto val="0"/>
        <c:lblAlgn val="ctr"/>
        <c:lblOffset val="100"/>
        <c:tickMarkSkip val="1"/>
        <c:noMultiLvlLbl val="0"/>
      </c:catAx>
      <c:valAx>
        <c:axId val="18725300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725349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(Formato!$E$171:$F$171,Formato!$G$171:$H$171)</c:f>
              <c:strCache>
                <c:ptCount val="3"/>
                <c:pt idx="0">
                  <c:v>Programado</c:v>
                </c:pt>
                <c:pt idx="2">
                  <c:v>Ejecutado</c:v>
                </c:pt>
              </c:strCache>
            </c:strRef>
          </c:cat>
          <c:val>
            <c:numRef>
              <c:f>(Formato!$E$172:$F$172,Formato!$G$172:$H$172)</c:f>
              <c:numCache>
                <c:formatCode>0.00%</c:formatCode>
                <c:ptCount val="4"/>
                <c:pt idx="0">
                  <c:v>0.61939999999999995</c:v>
                </c:pt>
                <c:pt idx="2">
                  <c:v>0.75849999999999995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872526224"/>
        <c:axId val="1872530576"/>
      </c:barChart>
      <c:catAx>
        <c:axId val="18725262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72530576"/>
        <c:crosses val="autoZero"/>
        <c:auto val="0"/>
        <c:lblAlgn val="ctr"/>
        <c:lblOffset val="100"/>
        <c:tickMarkSkip val="1"/>
        <c:noMultiLvlLbl val="0"/>
      </c:catAx>
      <c:valAx>
        <c:axId val="18725305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725262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(Formato!$F$215:$G$215,Formato!$H$215:$I$215)</c:f>
              <c:strCache>
                <c:ptCount val="3"/>
                <c:pt idx="0">
                  <c:v>Programado</c:v>
                </c:pt>
                <c:pt idx="2">
                  <c:v>Ejecutado</c:v>
                </c:pt>
              </c:strCache>
            </c:strRef>
          </c:cat>
          <c:val>
            <c:numRef>
              <c:f>(Formato!$F$216:$G$216,Formato!$H$216:$I$216)</c:f>
              <c:numCache>
                <c:formatCode>0.00%</c:formatCode>
                <c:ptCount val="4"/>
                <c:pt idx="0">
                  <c:v>0.43030000000000002</c:v>
                </c:pt>
                <c:pt idx="2">
                  <c:v>0.56520000000000004</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872536016"/>
        <c:axId val="1872531664"/>
      </c:barChart>
      <c:catAx>
        <c:axId val="18725360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72531664"/>
        <c:crosses val="autoZero"/>
        <c:auto val="0"/>
        <c:lblAlgn val="ctr"/>
        <c:lblOffset val="100"/>
        <c:tickMarkSkip val="1"/>
        <c:noMultiLvlLbl val="0"/>
      </c:catAx>
      <c:valAx>
        <c:axId val="18725316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725360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(Formato!$E$265:$F$265,Formato!$G$265:$H$265)</c:f>
              <c:strCache>
                <c:ptCount val="3"/>
                <c:pt idx="0">
                  <c:v>Programado</c:v>
                </c:pt>
                <c:pt idx="2">
                  <c:v>Ejecutado</c:v>
                </c:pt>
              </c:strCache>
            </c:strRef>
          </c:cat>
          <c:val>
            <c:numRef>
              <c:f>(Formato!$E$266:$F$266,Formato!$G$266:$H$266)</c:f>
              <c:numCache>
                <c:formatCode>0.00%</c:formatCode>
                <c:ptCount val="4"/>
                <c:pt idx="0">
                  <c:v>0.68889999999999996</c:v>
                </c:pt>
                <c:pt idx="2">
                  <c:v>0.78290000000000004</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872525680"/>
        <c:axId val="1872540912"/>
      </c:barChart>
      <c:catAx>
        <c:axId val="18725256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72540912"/>
        <c:crosses val="autoZero"/>
        <c:auto val="0"/>
        <c:lblAlgn val="ctr"/>
        <c:lblOffset val="100"/>
        <c:tickMarkSkip val="1"/>
        <c:noMultiLvlLbl val="0"/>
      </c:catAx>
      <c:valAx>
        <c:axId val="18725409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725256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(Formato!$F$284:$G$284,Formato!$H$284:$I$284)</c:f>
              <c:strCache>
                <c:ptCount val="3"/>
                <c:pt idx="0">
                  <c:v>Programado</c:v>
                </c:pt>
                <c:pt idx="2">
                  <c:v>Ejecutado</c:v>
                </c:pt>
              </c:strCache>
            </c:strRef>
          </c:cat>
          <c:val>
            <c:numRef>
              <c:f>(Formato!$F$285:$G$285,Formato!$H$299:$I$299)</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872537104"/>
        <c:axId val="1872527312"/>
      </c:barChart>
      <c:catAx>
        <c:axId val="18725371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72527312"/>
        <c:crosses val="autoZero"/>
        <c:auto val="0"/>
        <c:lblAlgn val="ctr"/>
        <c:lblOffset val="100"/>
        <c:tickMarkSkip val="1"/>
        <c:noMultiLvlLbl val="0"/>
      </c:catAx>
      <c:valAx>
        <c:axId val="18725273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72537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Formato!$B$159:$D$164</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Formato!$H$159:$H$164</c:f>
              <c:numCache>
                <c:formatCode>0.00%</c:formatCode>
                <c:ptCount val="6"/>
                <c:pt idx="0">
                  <c:v>0.75849999999999995</c:v>
                </c:pt>
                <c:pt idx="1">
                  <c:v>0.56520000000000004</c:v>
                </c:pt>
                <c:pt idx="2" formatCode="0%">
                  <c:v>1</c:v>
                </c:pt>
                <c:pt idx="3">
                  <c:v>0.78290000000000004</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872527856"/>
        <c:axId val="1684880096"/>
      </c:barChart>
      <c:catAx>
        <c:axId val="187252785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4880096"/>
        <c:crosses val="autoZero"/>
        <c:auto val="1"/>
        <c:lblAlgn val="ctr"/>
        <c:lblOffset val="100"/>
        <c:noMultiLvlLbl val="0"/>
      </c:catAx>
      <c:valAx>
        <c:axId val="1684880096"/>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725278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12" Type="http://schemas.openxmlformats.org/officeDocument/2006/relationships/image" Target="../media/image16.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11" Type="http://schemas.openxmlformats.org/officeDocument/2006/relationships/image" Target="../media/image15.jpg"/><Relationship Id="rId5" Type="http://schemas.openxmlformats.org/officeDocument/2006/relationships/image" Target="../media/image9.jpe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7.jpeg"/><Relationship Id="rId2" Type="http://schemas.openxmlformats.org/officeDocument/2006/relationships/image" Target="../media/image17.png"/><Relationship Id="rId1" Type="http://schemas.openxmlformats.org/officeDocument/2006/relationships/image" Target="../media/image6.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3.jpeg"/><Relationship Id="rId13" Type="http://schemas.openxmlformats.org/officeDocument/2006/relationships/image" Target="../media/image38.jpeg"/><Relationship Id="rId3" Type="http://schemas.openxmlformats.org/officeDocument/2006/relationships/image" Target="../media/image28.jpeg"/><Relationship Id="rId7" Type="http://schemas.openxmlformats.org/officeDocument/2006/relationships/image" Target="../media/image32.jpeg"/><Relationship Id="rId12" Type="http://schemas.openxmlformats.org/officeDocument/2006/relationships/image" Target="../media/image37.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1.jpeg"/><Relationship Id="rId11" Type="http://schemas.openxmlformats.org/officeDocument/2006/relationships/image" Target="../media/image36.jpeg"/><Relationship Id="rId5" Type="http://schemas.openxmlformats.org/officeDocument/2006/relationships/image" Target="../media/image30.jpeg"/><Relationship Id="rId10" Type="http://schemas.openxmlformats.org/officeDocument/2006/relationships/image" Target="../media/image35.jpeg"/><Relationship Id="rId4" Type="http://schemas.openxmlformats.org/officeDocument/2006/relationships/image" Target="../media/image29.jpeg"/><Relationship Id="rId9" Type="http://schemas.openxmlformats.org/officeDocument/2006/relationships/image" Target="../media/image34.jpeg"/><Relationship Id="rId14" Type="http://schemas.openxmlformats.org/officeDocument/2006/relationships/image" Target="../media/image3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5.jpeg"/><Relationship Id="rId13" Type="http://schemas.openxmlformats.org/officeDocument/2006/relationships/image" Target="../media/image50.jpeg"/><Relationship Id="rId18" Type="http://schemas.openxmlformats.org/officeDocument/2006/relationships/image" Target="../media/image55.jpeg"/><Relationship Id="rId26" Type="http://schemas.openxmlformats.org/officeDocument/2006/relationships/image" Target="../media/image63.jpeg"/><Relationship Id="rId3" Type="http://schemas.openxmlformats.org/officeDocument/2006/relationships/image" Target="../media/image40.jpeg"/><Relationship Id="rId21" Type="http://schemas.openxmlformats.org/officeDocument/2006/relationships/image" Target="../media/image58.jpeg"/><Relationship Id="rId7" Type="http://schemas.openxmlformats.org/officeDocument/2006/relationships/image" Target="../media/image44.jpeg"/><Relationship Id="rId12" Type="http://schemas.openxmlformats.org/officeDocument/2006/relationships/image" Target="../media/image49.jpeg"/><Relationship Id="rId17" Type="http://schemas.openxmlformats.org/officeDocument/2006/relationships/image" Target="../media/image54.jpeg"/><Relationship Id="rId25" Type="http://schemas.openxmlformats.org/officeDocument/2006/relationships/image" Target="../media/image62.jpeg"/><Relationship Id="rId2" Type="http://schemas.openxmlformats.org/officeDocument/2006/relationships/image" Target="../media/image4.png"/><Relationship Id="rId16" Type="http://schemas.openxmlformats.org/officeDocument/2006/relationships/image" Target="../media/image53.jpeg"/><Relationship Id="rId20" Type="http://schemas.openxmlformats.org/officeDocument/2006/relationships/image" Target="../media/image57.jpeg"/><Relationship Id="rId29" Type="http://schemas.openxmlformats.org/officeDocument/2006/relationships/image" Target="../media/image66.jpeg"/><Relationship Id="rId1" Type="http://schemas.openxmlformats.org/officeDocument/2006/relationships/image" Target="../media/image6.jpeg"/><Relationship Id="rId6" Type="http://schemas.openxmlformats.org/officeDocument/2006/relationships/image" Target="../media/image43.jpeg"/><Relationship Id="rId11" Type="http://schemas.openxmlformats.org/officeDocument/2006/relationships/image" Target="../media/image48.jpeg"/><Relationship Id="rId24" Type="http://schemas.openxmlformats.org/officeDocument/2006/relationships/image" Target="../media/image61.jpeg"/><Relationship Id="rId32" Type="http://schemas.openxmlformats.org/officeDocument/2006/relationships/image" Target="../media/image69.jpeg"/><Relationship Id="rId5" Type="http://schemas.openxmlformats.org/officeDocument/2006/relationships/image" Target="../media/image42.jpeg"/><Relationship Id="rId15" Type="http://schemas.openxmlformats.org/officeDocument/2006/relationships/image" Target="../media/image52.jpeg"/><Relationship Id="rId23" Type="http://schemas.openxmlformats.org/officeDocument/2006/relationships/image" Target="../media/image60.jpeg"/><Relationship Id="rId28" Type="http://schemas.openxmlformats.org/officeDocument/2006/relationships/image" Target="../media/image65.jpeg"/><Relationship Id="rId10" Type="http://schemas.openxmlformats.org/officeDocument/2006/relationships/image" Target="../media/image47.jpeg"/><Relationship Id="rId19" Type="http://schemas.openxmlformats.org/officeDocument/2006/relationships/image" Target="../media/image56.jpeg"/><Relationship Id="rId31" Type="http://schemas.openxmlformats.org/officeDocument/2006/relationships/image" Target="../media/image68.jpe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 Id="rId22" Type="http://schemas.openxmlformats.org/officeDocument/2006/relationships/image" Target="../media/image59.jpeg"/><Relationship Id="rId27" Type="http://schemas.openxmlformats.org/officeDocument/2006/relationships/image" Target="../media/image64.jpeg"/><Relationship Id="rId30" Type="http://schemas.openxmlformats.org/officeDocument/2006/relationships/image" Target="../media/image67.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5.jpeg"/><Relationship Id="rId13" Type="http://schemas.openxmlformats.org/officeDocument/2006/relationships/image" Target="../media/image80.jpeg"/><Relationship Id="rId18" Type="http://schemas.openxmlformats.org/officeDocument/2006/relationships/image" Target="../media/image85.jpeg"/><Relationship Id="rId26" Type="http://schemas.openxmlformats.org/officeDocument/2006/relationships/image" Target="../media/image93.jpeg"/><Relationship Id="rId39" Type="http://schemas.openxmlformats.org/officeDocument/2006/relationships/image" Target="../media/image106.jpeg"/><Relationship Id="rId3" Type="http://schemas.openxmlformats.org/officeDocument/2006/relationships/image" Target="../media/image70.jpeg"/><Relationship Id="rId21" Type="http://schemas.openxmlformats.org/officeDocument/2006/relationships/image" Target="../media/image88.jpeg"/><Relationship Id="rId34" Type="http://schemas.openxmlformats.org/officeDocument/2006/relationships/image" Target="../media/image101.jpeg"/><Relationship Id="rId42" Type="http://schemas.openxmlformats.org/officeDocument/2006/relationships/image" Target="../media/image109.jpeg"/><Relationship Id="rId7" Type="http://schemas.openxmlformats.org/officeDocument/2006/relationships/image" Target="../media/image74.jpeg"/><Relationship Id="rId12" Type="http://schemas.openxmlformats.org/officeDocument/2006/relationships/image" Target="../media/image79.jpeg"/><Relationship Id="rId17" Type="http://schemas.openxmlformats.org/officeDocument/2006/relationships/image" Target="../media/image84.jpeg"/><Relationship Id="rId25" Type="http://schemas.openxmlformats.org/officeDocument/2006/relationships/image" Target="../media/image92.jpeg"/><Relationship Id="rId33" Type="http://schemas.openxmlformats.org/officeDocument/2006/relationships/image" Target="../media/image100.jpeg"/><Relationship Id="rId38" Type="http://schemas.openxmlformats.org/officeDocument/2006/relationships/image" Target="../media/image105.jpeg"/><Relationship Id="rId2" Type="http://schemas.openxmlformats.org/officeDocument/2006/relationships/image" Target="../media/image4.png"/><Relationship Id="rId16" Type="http://schemas.openxmlformats.org/officeDocument/2006/relationships/image" Target="../media/image83.jpeg"/><Relationship Id="rId20" Type="http://schemas.openxmlformats.org/officeDocument/2006/relationships/image" Target="../media/image87.jpeg"/><Relationship Id="rId29" Type="http://schemas.openxmlformats.org/officeDocument/2006/relationships/image" Target="../media/image96.jpeg"/><Relationship Id="rId41" Type="http://schemas.openxmlformats.org/officeDocument/2006/relationships/image" Target="../media/image108.jpeg"/><Relationship Id="rId1" Type="http://schemas.openxmlformats.org/officeDocument/2006/relationships/image" Target="../media/image6.jpeg"/><Relationship Id="rId6" Type="http://schemas.openxmlformats.org/officeDocument/2006/relationships/image" Target="../media/image73.jpeg"/><Relationship Id="rId11" Type="http://schemas.openxmlformats.org/officeDocument/2006/relationships/image" Target="../media/image78.jpeg"/><Relationship Id="rId24" Type="http://schemas.openxmlformats.org/officeDocument/2006/relationships/image" Target="../media/image91.jpeg"/><Relationship Id="rId32" Type="http://schemas.openxmlformats.org/officeDocument/2006/relationships/image" Target="../media/image99.jpeg"/><Relationship Id="rId37" Type="http://schemas.openxmlformats.org/officeDocument/2006/relationships/image" Target="../media/image104.jpeg"/><Relationship Id="rId40" Type="http://schemas.openxmlformats.org/officeDocument/2006/relationships/image" Target="../media/image107.jpeg"/><Relationship Id="rId5" Type="http://schemas.openxmlformats.org/officeDocument/2006/relationships/image" Target="../media/image72.jpeg"/><Relationship Id="rId15" Type="http://schemas.openxmlformats.org/officeDocument/2006/relationships/image" Target="../media/image82.jpeg"/><Relationship Id="rId23" Type="http://schemas.openxmlformats.org/officeDocument/2006/relationships/image" Target="../media/image90.jpeg"/><Relationship Id="rId28" Type="http://schemas.openxmlformats.org/officeDocument/2006/relationships/image" Target="../media/image95.jpeg"/><Relationship Id="rId36" Type="http://schemas.openxmlformats.org/officeDocument/2006/relationships/image" Target="../media/image103.jpeg"/><Relationship Id="rId10" Type="http://schemas.openxmlformats.org/officeDocument/2006/relationships/image" Target="../media/image77.jpeg"/><Relationship Id="rId19" Type="http://schemas.openxmlformats.org/officeDocument/2006/relationships/image" Target="../media/image86.jpeg"/><Relationship Id="rId31" Type="http://schemas.openxmlformats.org/officeDocument/2006/relationships/image" Target="../media/image98.jpeg"/><Relationship Id="rId44" Type="http://schemas.openxmlformats.org/officeDocument/2006/relationships/image" Target="../media/image111.jpeg"/><Relationship Id="rId4" Type="http://schemas.openxmlformats.org/officeDocument/2006/relationships/image" Target="../media/image71.jpeg"/><Relationship Id="rId9" Type="http://schemas.openxmlformats.org/officeDocument/2006/relationships/image" Target="../media/image76.jpeg"/><Relationship Id="rId14" Type="http://schemas.openxmlformats.org/officeDocument/2006/relationships/image" Target="../media/image81.jpeg"/><Relationship Id="rId22" Type="http://schemas.openxmlformats.org/officeDocument/2006/relationships/image" Target="../media/image89.jpeg"/><Relationship Id="rId27" Type="http://schemas.openxmlformats.org/officeDocument/2006/relationships/image" Target="../media/image94.jpeg"/><Relationship Id="rId30" Type="http://schemas.openxmlformats.org/officeDocument/2006/relationships/image" Target="../media/image97.jpeg"/><Relationship Id="rId35" Type="http://schemas.openxmlformats.org/officeDocument/2006/relationships/image" Target="../media/image102.jpeg"/><Relationship Id="rId43" Type="http://schemas.openxmlformats.org/officeDocument/2006/relationships/image" Target="../media/image11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7.jpeg"/><Relationship Id="rId13" Type="http://schemas.openxmlformats.org/officeDocument/2006/relationships/image" Target="../media/image122.jpeg"/><Relationship Id="rId3" Type="http://schemas.openxmlformats.org/officeDocument/2006/relationships/image" Target="../media/image112.jpeg"/><Relationship Id="rId7" Type="http://schemas.openxmlformats.org/officeDocument/2006/relationships/image" Target="../media/image116.jpeg"/><Relationship Id="rId12" Type="http://schemas.openxmlformats.org/officeDocument/2006/relationships/image" Target="../media/image121.jpeg"/><Relationship Id="rId2" Type="http://schemas.openxmlformats.org/officeDocument/2006/relationships/image" Target="../media/image17.png"/><Relationship Id="rId1" Type="http://schemas.openxmlformats.org/officeDocument/2006/relationships/image" Target="../media/image6.jpeg"/><Relationship Id="rId6" Type="http://schemas.openxmlformats.org/officeDocument/2006/relationships/image" Target="../media/image115.jpeg"/><Relationship Id="rId11" Type="http://schemas.openxmlformats.org/officeDocument/2006/relationships/image" Target="../media/image120.jpeg"/><Relationship Id="rId5" Type="http://schemas.openxmlformats.org/officeDocument/2006/relationships/image" Target="../media/image114.jpeg"/><Relationship Id="rId10" Type="http://schemas.openxmlformats.org/officeDocument/2006/relationships/image" Target="../media/image119.jpeg"/><Relationship Id="rId4" Type="http://schemas.openxmlformats.org/officeDocument/2006/relationships/image" Target="../media/image113.jpeg"/><Relationship Id="rId9" Type="http://schemas.openxmlformats.org/officeDocument/2006/relationships/image" Target="../media/image118.jpeg"/><Relationship Id="rId14" Type="http://schemas.openxmlformats.org/officeDocument/2006/relationships/image" Target="../media/image12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0.jpeg"/><Relationship Id="rId13" Type="http://schemas.openxmlformats.org/officeDocument/2006/relationships/image" Target="../media/image135.jpeg"/><Relationship Id="rId18" Type="http://schemas.openxmlformats.org/officeDocument/2006/relationships/image" Target="../media/image140.jpeg"/><Relationship Id="rId3" Type="http://schemas.openxmlformats.org/officeDocument/2006/relationships/image" Target="../media/image125.jpeg"/><Relationship Id="rId7" Type="http://schemas.openxmlformats.org/officeDocument/2006/relationships/image" Target="../media/image129.jpeg"/><Relationship Id="rId12" Type="http://schemas.openxmlformats.org/officeDocument/2006/relationships/image" Target="../media/image134.jpeg"/><Relationship Id="rId17" Type="http://schemas.openxmlformats.org/officeDocument/2006/relationships/image" Target="../media/image139.jpeg"/><Relationship Id="rId2" Type="http://schemas.openxmlformats.org/officeDocument/2006/relationships/image" Target="../media/image124.png"/><Relationship Id="rId16" Type="http://schemas.openxmlformats.org/officeDocument/2006/relationships/image" Target="../media/image138.jpeg"/><Relationship Id="rId1" Type="http://schemas.openxmlformats.org/officeDocument/2006/relationships/image" Target="../media/image6.jpeg"/><Relationship Id="rId6" Type="http://schemas.openxmlformats.org/officeDocument/2006/relationships/image" Target="../media/image128.jpeg"/><Relationship Id="rId11" Type="http://schemas.openxmlformats.org/officeDocument/2006/relationships/image" Target="../media/image133.jpeg"/><Relationship Id="rId5" Type="http://schemas.openxmlformats.org/officeDocument/2006/relationships/image" Target="../media/image127.jpeg"/><Relationship Id="rId15" Type="http://schemas.openxmlformats.org/officeDocument/2006/relationships/image" Target="../media/image137.jpeg"/><Relationship Id="rId10" Type="http://schemas.openxmlformats.org/officeDocument/2006/relationships/image" Target="../media/image132.jpeg"/><Relationship Id="rId4" Type="http://schemas.openxmlformats.org/officeDocument/2006/relationships/image" Target="../media/image126.jpeg"/><Relationship Id="rId9" Type="http://schemas.openxmlformats.org/officeDocument/2006/relationships/image" Target="../media/image131.jpeg"/><Relationship Id="rId14" Type="http://schemas.openxmlformats.org/officeDocument/2006/relationships/image" Target="../media/image136.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151.jpeg"/><Relationship Id="rId18" Type="http://schemas.openxmlformats.org/officeDocument/2006/relationships/image" Target="../media/image156.jpeg"/><Relationship Id="rId26" Type="http://schemas.openxmlformats.org/officeDocument/2006/relationships/image" Target="../media/image164.jpeg"/><Relationship Id="rId39" Type="http://schemas.openxmlformats.org/officeDocument/2006/relationships/image" Target="../media/image177.jpeg"/><Relationship Id="rId21" Type="http://schemas.openxmlformats.org/officeDocument/2006/relationships/image" Target="../media/image159.jpeg"/><Relationship Id="rId34" Type="http://schemas.openxmlformats.org/officeDocument/2006/relationships/image" Target="../media/image172.jpeg"/><Relationship Id="rId42" Type="http://schemas.openxmlformats.org/officeDocument/2006/relationships/image" Target="../media/image180.jpeg"/><Relationship Id="rId47" Type="http://schemas.openxmlformats.org/officeDocument/2006/relationships/image" Target="../media/image185.jpeg"/><Relationship Id="rId50" Type="http://schemas.openxmlformats.org/officeDocument/2006/relationships/image" Target="../media/image188.jpeg"/><Relationship Id="rId55" Type="http://schemas.openxmlformats.org/officeDocument/2006/relationships/image" Target="../media/image193.jpeg"/><Relationship Id="rId63" Type="http://schemas.openxmlformats.org/officeDocument/2006/relationships/image" Target="../media/image201.jpeg"/><Relationship Id="rId7" Type="http://schemas.openxmlformats.org/officeDocument/2006/relationships/image" Target="../media/image145.jpeg"/><Relationship Id="rId2" Type="http://schemas.openxmlformats.org/officeDocument/2006/relationships/image" Target="../media/image124.png"/><Relationship Id="rId16" Type="http://schemas.openxmlformats.org/officeDocument/2006/relationships/image" Target="../media/image154.jpeg"/><Relationship Id="rId20" Type="http://schemas.openxmlformats.org/officeDocument/2006/relationships/image" Target="../media/image158.jpeg"/><Relationship Id="rId29" Type="http://schemas.openxmlformats.org/officeDocument/2006/relationships/image" Target="../media/image167.jpeg"/><Relationship Id="rId41" Type="http://schemas.openxmlformats.org/officeDocument/2006/relationships/image" Target="../media/image179.jpeg"/><Relationship Id="rId54" Type="http://schemas.openxmlformats.org/officeDocument/2006/relationships/image" Target="../media/image192.jpeg"/><Relationship Id="rId62" Type="http://schemas.openxmlformats.org/officeDocument/2006/relationships/image" Target="../media/image200.jpeg"/><Relationship Id="rId1" Type="http://schemas.openxmlformats.org/officeDocument/2006/relationships/image" Target="../media/image6.jpeg"/><Relationship Id="rId6" Type="http://schemas.openxmlformats.org/officeDocument/2006/relationships/image" Target="../media/image144.jpeg"/><Relationship Id="rId11" Type="http://schemas.openxmlformats.org/officeDocument/2006/relationships/image" Target="../media/image149.jpeg"/><Relationship Id="rId24" Type="http://schemas.openxmlformats.org/officeDocument/2006/relationships/image" Target="../media/image162.jpeg"/><Relationship Id="rId32" Type="http://schemas.openxmlformats.org/officeDocument/2006/relationships/image" Target="../media/image170.jpeg"/><Relationship Id="rId37" Type="http://schemas.openxmlformats.org/officeDocument/2006/relationships/image" Target="../media/image175.jpeg"/><Relationship Id="rId40" Type="http://schemas.openxmlformats.org/officeDocument/2006/relationships/image" Target="../media/image178.jpeg"/><Relationship Id="rId45" Type="http://schemas.openxmlformats.org/officeDocument/2006/relationships/image" Target="../media/image183.jpeg"/><Relationship Id="rId53" Type="http://schemas.openxmlformats.org/officeDocument/2006/relationships/image" Target="../media/image191.jpeg"/><Relationship Id="rId58" Type="http://schemas.openxmlformats.org/officeDocument/2006/relationships/image" Target="../media/image196.jpeg"/><Relationship Id="rId5" Type="http://schemas.openxmlformats.org/officeDocument/2006/relationships/image" Target="../media/image143.jpeg"/><Relationship Id="rId15" Type="http://schemas.openxmlformats.org/officeDocument/2006/relationships/image" Target="../media/image153.jpeg"/><Relationship Id="rId23" Type="http://schemas.openxmlformats.org/officeDocument/2006/relationships/image" Target="../media/image161.jpeg"/><Relationship Id="rId28" Type="http://schemas.openxmlformats.org/officeDocument/2006/relationships/image" Target="../media/image166.jpeg"/><Relationship Id="rId36" Type="http://schemas.openxmlformats.org/officeDocument/2006/relationships/image" Target="../media/image174.jpeg"/><Relationship Id="rId49" Type="http://schemas.openxmlformats.org/officeDocument/2006/relationships/image" Target="../media/image187.jpeg"/><Relationship Id="rId57" Type="http://schemas.openxmlformats.org/officeDocument/2006/relationships/image" Target="../media/image195.jpeg"/><Relationship Id="rId61" Type="http://schemas.openxmlformats.org/officeDocument/2006/relationships/image" Target="../media/image199.jpeg"/><Relationship Id="rId10" Type="http://schemas.openxmlformats.org/officeDocument/2006/relationships/image" Target="../media/image148.jpeg"/><Relationship Id="rId19" Type="http://schemas.openxmlformats.org/officeDocument/2006/relationships/image" Target="../media/image157.jpeg"/><Relationship Id="rId31" Type="http://schemas.openxmlformats.org/officeDocument/2006/relationships/image" Target="../media/image169.jpeg"/><Relationship Id="rId44" Type="http://schemas.openxmlformats.org/officeDocument/2006/relationships/image" Target="../media/image182.jpeg"/><Relationship Id="rId52" Type="http://schemas.openxmlformats.org/officeDocument/2006/relationships/image" Target="../media/image190.jpeg"/><Relationship Id="rId60" Type="http://schemas.openxmlformats.org/officeDocument/2006/relationships/image" Target="../media/image198.jpeg"/><Relationship Id="rId4" Type="http://schemas.openxmlformats.org/officeDocument/2006/relationships/image" Target="../media/image142.jpeg"/><Relationship Id="rId9" Type="http://schemas.openxmlformats.org/officeDocument/2006/relationships/image" Target="../media/image147.jpeg"/><Relationship Id="rId14" Type="http://schemas.openxmlformats.org/officeDocument/2006/relationships/image" Target="../media/image152.jpeg"/><Relationship Id="rId22" Type="http://schemas.openxmlformats.org/officeDocument/2006/relationships/image" Target="../media/image160.jpeg"/><Relationship Id="rId27" Type="http://schemas.openxmlformats.org/officeDocument/2006/relationships/image" Target="../media/image165.jpeg"/><Relationship Id="rId30" Type="http://schemas.openxmlformats.org/officeDocument/2006/relationships/image" Target="../media/image168.jpeg"/><Relationship Id="rId35" Type="http://schemas.openxmlformats.org/officeDocument/2006/relationships/image" Target="../media/image173.jpeg"/><Relationship Id="rId43" Type="http://schemas.openxmlformats.org/officeDocument/2006/relationships/image" Target="../media/image181.jpeg"/><Relationship Id="rId48" Type="http://schemas.openxmlformats.org/officeDocument/2006/relationships/image" Target="../media/image186.jpeg"/><Relationship Id="rId56" Type="http://schemas.openxmlformats.org/officeDocument/2006/relationships/image" Target="../media/image194.jpeg"/><Relationship Id="rId8" Type="http://schemas.openxmlformats.org/officeDocument/2006/relationships/image" Target="../media/image146.png"/><Relationship Id="rId51" Type="http://schemas.openxmlformats.org/officeDocument/2006/relationships/image" Target="../media/image189.jpeg"/><Relationship Id="rId3" Type="http://schemas.openxmlformats.org/officeDocument/2006/relationships/image" Target="../media/image141.jpeg"/><Relationship Id="rId12" Type="http://schemas.openxmlformats.org/officeDocument/2006/relationships/image" Target="../media/image150.jpeg"/><Relationship Id="rId17" Type="http://schemas.openxmlformats.org/officeDocument/2006/relationships/image" Target="../media/image155.jpeg"/><Relationship Id="rId25" Type="http://schemas.openxmlformats.org/officeDocument/2006/relationships/image" Target="../media/image163.jpeg"/><Relationship Id="rId33" Type="http://schemas.openxmlformats.org/officeDocument/2006/relationships/image" Target="../media/image171.jpeg"/><Relationship Id="rId38" Type="http://schemas.openxmlformats.org/officeDocument/2006/relationships/image" Target="../media/image176.jpeg"/><Relationship Id="rId46" Type="http://schemas.openxmlformats.org/officeDocument/2006/relationships/image" Target="../media/image184.jpeg"/><Relationship Id="rId59" Type="http://schemas.openxmlformats.org/officeDocument/2006/relationships/image" Target="../media/image197.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248</xdr:row>
      <xdr:rowOff>0</xdr:rowOff>
    </xdr:from>
    <xdr:to>
      <xdr:col>19</xdr:col>
      <xdr:colOff>1142999</xdr:colOff>
      <xdr:row>256</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169</xdr:row>
      <xdr:rowOff>44223</xdr:rowOff>
    </xdr:from>
    <xdr:to>
      <xdr:col>19</xdr:col>
      <xdr:colOff>1143000</xdr:colOff>
      <xdr:row>176</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214</xdr:row>
      <xdr:rowOff>83127</xdr:rowOff>
    </xdr:from>
    <xdr:to>
      <xdr:col>19</xdr:col>
      <xdr:colOff>1166812</xdr:colOff>
      <xdr:row>220</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263</xdr:row>
      <xdr:rowOff>23813</xdr:rowOff>
    </xdr:from>
    <xdr:to>
      <xdr:col>19</xdr:col>
      <xdr:colOff>1095376</xdr:colOff>
      <xdr:row>270</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283</xdr:row>
      <xdr:rowOff>0</xdr:rowOff>
    </xdr:from>
    <xdr:to>
      <xdr:col>19</xdr:col>
      <xdr:colOff>1131094</xdr:colOff>
      <xdr:row>290</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154</xdr:row>
      <xdr:rowOff>269875</xdr:rowOff>
    </xdr:from>
    <xdr:to>
      <xdr:col>19</xdr:col>
      <xdr:colOff>1188736</xdr:colOff>
      <xdr:row>166</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30480</xdr:colOff>
      <xdr:row>380</xdr:row>
      <xdr:rowOff>228600</xdr:rowOff>
    </xdr:from>
    <xdr:to>
      <xdr:col>17</xdr:col>
      <xdr:colOff>251460</xdr:colOff>
      <xdr:row>380</xdr:row>
      <xdr:rowOff>2865120</xdr:rowOff>
    </xdr:to>
    <xdr:pic>
      <xdr:nvPicPr>
        <xdr:cNvPr id="10" name="Imagen 9">
          <a:extLst>
            <a:ext uri="{FF2B5EF4-FFF2-40B4-BE49-F238E27FC236}">
              <a16:creationId xmlns:a16="http://schemas.microsoft.com/office/drawing/2014/main" id="{DAB4B43D-12B6-4CED-9E3D-6E1E79B6D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19800" y="444200280"/>
          <a:ext cx="9456420" cy="2636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753A507E-43AB-4B1F-9E87-527A77B500C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EB78843C-A92F-4F57-9459-D398497D0581}"/>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103786</xdr:colOff>
      <xdr:row>1</xdr:row>
      <xdr:rowOff>117145</xdr:rowOff>
    </xdr:from>
    <xdr:to>
      <xdr:col>10</xdr:col>
      <xdr:colOff>968211</xdr:colOff>
      <xdr:row>3</xdr:row>
      <xdr:rowOff>146020</xdr:rowOff>
    </xdr:to>
    <xdr:pic>
      <xdr:nvPicPr>
        <xdr:cNvPr id="4" name="Imagen 3">
          <a:extLst>
            <a:ext uri="{FF2B5EF4-FFF2-40B4-BE49-F238E27FC236}">
              <a16:creationId xmlns:a16="http://schemas.microsoft.com/office/drawing/2014/main" id="{3107188D-E8A7-4E8E-8EEB-FCE41E12AE4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16366" y="300025"/>
          <a:ext cx="864425" cy="638475"/>
        </a:xfrm>
        <a:prstGeom prst="rect">
          <a:avLst/>
        </a:prstGeom>
      </xdr:spPr>
    </xdr:pic>
    <xdr:clientData/>
  </xdr:twoCellAnchor>
  <xdr:twoCellAnchor editAs="oneCell">
    <xdr:from>
      <xdr:col>18</xdr:col>
      <xdr:colOff>113435</xdr:colOff>
      <xdr:row>1</xdr:row>
      <xdr:rowOff>100446</xdr:rowOff>
    </xdr:from>
    <xdr:to>
      <xdr:col>18</xdr:col>
      <xdr:colOff>956080</xdr:colOff>
      <xdr:row>3</xdr:row>
      <xdr:rowOff>167121</xdr:rowOff>
    </xdr:to>
    <xdr:pic>
      <xdr:nvPicPr>
        <xdr:cNvPr id="5" name="3 Imagen">
          <a:extLst>
            <a:ext uri="{FF2B5EF4-FFF2-40B4-BE49-F238E27FC236}">
              <a16:creationId xmlns:a16="http://schemas.microsoft.com/office/drawing/2014/main" id="{4F924D59-43D9-4A19-87A0-363B75354E9A}"/>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76395" y="28332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EEE36EAA-0DDC-4BD3-952B-B45A32CBAAF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E67BC776-0EC1-4282-8B7A-F6A1E944D6E2}"/>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664678</xdr:colOff>
      <xdr:row>5</xdr:row>
      <xdr:rowOff>102011</xdr:rowOff>
    </xdr:from>
    <xdr:to>
      <xdr:col>6</xdr:col>
      <xdr:colOff>262678</xdr:colOff>
      <xdr:row>18</xdr:row>
      <xdr:rowOff>62448</xdr:rowOff>
    </xdr:to>
    <xdr:pic>
      <xdr:nvPicPr>
        <xdr:cNvPr id="4" name="Imagen 3">
          <a:extLst>
            <a:ext uri="{FF2B5EF4-FFF2-40B4-BE49-F238E27FC236}">
              <a16:creationId xmlns:a16="http://schemas.microsoft.com/office/drawing/2014/main" id="{6CF81620-4C73-4ABF-B8BA-398835996C3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55253" y="1626011"/>
          <a:ext cx="3550875" cy="2532187"/>
        </a:xfrm>
        <a:prstGeom prst="rect">
          <a:avLst/>
        </a:prstGeom>
      </xdr:spPr>
    </xdr:pic>
    <xdr:clientData/>
  </xdr:twoCellAnchor>
  <xdr:twoCellAnchor editAs="oneCell">
    <xdr:from>
      <xdr:col>8</xdr:col>
      <xdr:colOff>6723</xdr:colOff>
      <xdr:row>21</xdr:row>
      <xdr:rowOff>68429</xdr:rowOff>
    </xdr:from>
    <xdr:to>
      <xdr:col>11</xdr:col>
      <xdr:colOff>965036</xdr:colOff>
      <xdr:row>34</xdr:row>
      <xdr:rowOff>435929</xdr:rowOff>
    </xdr:to>
    <xdr:pic>
      <xdr:nvPicPr>
        <xdr:cNvPr id="5" name="Imagen 4">
          <a:extLst>
            <a:ext uri="{FF2B5EF4-FFF2-40B4-BE49-F238E27FC236}">
              <a16:creationId xmlns:a16="http://schemas.microsoft.com/office/drawing/2014/main" id="{68ABD8E0-E7BB-4C46-B444-42A8E04667A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35083" y="5013809"/>
          <a:ext cx="3892013" cy="2836380"/>
        </a:xfrm>
        <a:prstGeom prst="rect">
          <a:avLst/>
        </a:prstGeom>
      </xdr:spPr>
    </xdr:pic>
    <xdr:clientData/>
  </xdr:twoCellAnchor>
  <xdr:twoCellAnchor editAs="oneCell">
    <xdr:from>
      <xdr:col>1</xdr:col>
      <xdr:colOff>551920</xdr:colOff>
      <xdr:row>21</xdr:row>
      <xdr:rowOff>74509</xdr:rowOff>
    </xdr:from>
    <xdr:to>
      <xdr:col>6</xdr:col>
      <xdr:colOff>485920</xdr:colOff>
      <xdr:row>34</xdr:row>
      <xdr:rowOff>406009</xdr:rowOff>
    </xdr:to>
    <xdr:pic>
      <xdr:nvPicPr>
        <xdr:cNvPr id="6" name="Imagen 5">
          <a:extLst>
            <a:ext uri="{FF2B5EF4-FFF2-40B4-BE49-F238E27FC236}">
              <a16:creationId xmlns:a16="http://schemas.microsoft.com/office/drawing/2014/main" id="{7F6C4F9E-238B-4163-8869-AF66C38354D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44400" y="5019889"/>
          <a:ext cx="3896400" cy="2800380"/>
        </a:xfrm>
        <a:prstGeom prst="rect">
          <a:avLst/>
        </a:prstGeom>
      </xdr:spPr>
    </xdr:pic>
    <xdr:clientData/>
  </xdr:twoCellAnchor>
  <xdr:twoCellAnchor editAs="oneCell">
    <xdr:from>
      <xdr:col>8</xdr:col>
      <xdr:colOff>252146</xdr:colOff>
      <xdr:row>5</xdr:row>
      <xdr:rowOff>75316</xdr:rowOff>
    </xdr:from>
    <xdr:to>
      <xdr:col>11</xdr:col>
      <xdr:colOff>874459</xdr:colOff>
      <xdr:row>18</xdr:row>
      <xdr:rowOff>71753</xdr:rowOff>
    </xdr:to>
    <xdr:pic>
      <xdr:nvPicPr>
        <xdr:cNvPr id="7" name="Imagen 6">
          <a:extLst>
            <a:ext uri="{FF2B5EF4-FFF2-40B4-BE49-F238E27FC236}">
              <a16:creationId xmlns:a16="http://schemas.microsoft.com/office/drawing/2014/main" id="{97EDDD83-180E-4DE1-8E26-87D615F3775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180506" y="1599316"/>
          <a:ext cx="3556013" cy="2571997"/>
        </a:xfrm>
        <a:prstGeom prst="rect">
          <a:avLst/>
        </a:prstGeom>
      </xdr:spPr>
    </xdr:pic>
    <xdr:clientData/>
  </xdr:twoCellAnchor>
  <xdr:oneCellAnchor>
    <xdr:from>
      <xdr:col>7</xdr:col>
      <xdr:colOff>292473</xdr:colOff>
      <xdr:row>37</xdr:row>
      <xdr:rowOff>80335</xdr:rowOff>
    </xdr:from>
    <xdr:ext cx="3840000" cy="2796215"/>
    <xdr:pic>
      <xdr:nvPicPr>
        <xdr:cNvPr id="8" name="Imagen 7">
          <a:extLst>
            <a:ext uri="{FF2B5EF4-FFF2-40B4-BE49-F238E27FC236}">
              <a16:creationId xmlns:a16="http://schemas.microsoft.com/office/drawing/2014/main" id="{FC86DB25-BC7B-43EF-BAAE-30D79F0110F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826498" y="8624260"/>
          <a:ext cx="3840000" cy="2796215"/>
        </a:xfrm>
        <a:prstGeom prst="rect">
          <a:avLst/>
        </a:prstGeom>
      </xdr:spPr>
    </xdr:pic>
    <xdr:clientData/>
  </xdr:oneCellAnchor>
  <xdr:oneCellAnchor>
    <xdr:from>
      <xdr:col>1</xdr:col>
      <xdr:colOff>460985</xdr:colOff>
      <xdr:row>37</xdr:row>
      <xdr:rowOff>88585</xdr:rowOff>
    </xdr:from>
    <xdr:ext cx="3888000" cy="2807015"/>
    <xdr:pic>
      <xdr:nvPicPr>
        <xdr:cNvPr id="9" name="Imagen 8">
          <a:extLst>
            <a:ext uri="{FF2B5EF4-FFF2-40B4-BE49-F238E27FC236}">
              <a16:creationId xmlns:a16="http://schemas.microsoft.com/office/drawing/2014/main" id="{5AF217BF-B6EC-41EE-A495-BCF9EE3C959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51560" y="8632510"/>
          <a:ext cx="3888000" cy="2807015"/>
        </a:xfrm>
        <a:prstGeom prst="rect">
          <a:avLst/>
        </a:prstGeom>
      </xdr:spPr>
    </xdr:pic>
    <xdr:clientData/>
  </xdr:oneCellAnchor>
  <xdr:oneCellAnchor>
    <xdr:from>
      <xdr:col>8</xdr:col>
      <xdr:colOff>78160</xdr:colOff>
      <xdr:row>53</xdr:row>
      <xdr:rowOff>175585</xdr:rowOff>
    </xdr:from>
    <xdr:ext cx="3600000" cy="2700000"/>
    <xdr:pic>
      <xdr:nvPicPr>
        <xdr:cNvPr id="10" name="Imagen 9">
          <a:extLst>
            <a:ext uri="{FF2B5EF4-FFF2-40B4-BE49-F238E27FC236}">
              <a16:creationId xmlns:a16="http://schemas.microsoft.com/office/drawing/2014/main" id="{505E3CCF-E124-4A21-AE28-BC976FED9BD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006520" y="12306625"/>
          <a:ext cx="3600000" cy="2700000"/>
        </a:xfrm>
        <a:prstGeom prst="rect">
          <a:avLst/>
        </a:prstGeom>
      </xdr:spPr>
    </xdr:pic>
    <xdr:clientData/>
  </xdr:oneCellAnchor>
  <xdr:oneCellAnchor>
    <xdr:from>
      <xdr:col>1</xdr:col>
      <xdr:colOff>499000</xdr:colOff>
      <xdr:row>53</xdr:row>
      <xdr:rowOff>76891</xdr:rowOff>
    </xdr:from>
    <xdr:ext cx="3692304" cy="2772000"/>
    <xdr:pic>
      <xdr:nvPicPr>
        <xdr:cNvPr id="11" name="Imagen 10">
          <a:extLst>
            <a:ext uri="{FF2B5EF4-FFF2-40B4-BE49-F238E27FC236}">
              <a16:creationId xmlns:a16="http://schemas.microsoft.com/office/drawing/2014/main" id="{E386723C-0ABE-487E-A6B7-9F1CAD4BEF8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89575" y="12173641"/>
          <a:ext cx="3692304" cy="2772000"/>
        </a:xfrm>
        <a:prstGeom prst="rect">
          <a:avLst/>
        </a:prstGeom>
      </xdr:spPr>
    </xdr:pic>
    <xdr:clientData/>
  </xdr:oneCellAnchor>
  <xdr:oneCellAnchor>
    <xdr:from>
      <xdr:col>7</xdr:col>
      <xdr:colOff>373436</xdr:colOff>
      <xdr:row>69</xdr:row>
      <xdr:rowOff>63666</xdr:rowOff>
    </xdr:from>
    <xdr:ext cx="3744000" cy="2808000"/>
    <xdr:pic>
      <xdr:nvPicPr>
        <xdr:cNvPr id="12" name="Imagen 11">
          <a:extLst>
            <a:ext uri="{FF2B5EF4-FFF2-40B4-BE49-F238E27FC236}">
              <a16:creationId xmlns:a16="http://schemas.microsoft.com/office/drawing/2014/main" id="{ED3D2F62-C2F1-49AE-8D4D-8A8EE79A179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907461" y="15827541"/>
          <a:ext cx="3744000" cy="2808000"/>
        </a:xfrm>
        <a:prstGeom prst="rect">
          <a:avLst/>
        </a:prstGeom>
      </xdr:spPr>
    </xdr:pic>
    <xdr:clientData/>
  </xdr:oneCellAnchor>
  <xdr:oneCellAnchor>
    <xdr:from>
      <xdr:col>1</xdr:col>
      <xdr:colOff>487627</xdr:colOff>
      <xdr:row>69</xdr:row>
      <xdr:rowOff>76891</xdr:rowOff>
    </xdr:from>
    <xdr:ext cx="3696000" cy="2772000"/>
    <xdr:pic>
      <xdr:nvPicPr>
        <xdr:cNvPr id="13" name="Imagen 12">
          <a:extLst>
            <a:ext uri="{FF2B5EF4-FFF2-40B4-BE49-F238E27FC236}">
              <a16:creationId xmlns:a16="http://schemas.microsoft.com/office/drawing/2014/main" id="{6EA534C5-863C-4C55-A539-023D62E5CA5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78202" y="15840766"/>
          <a:ext cx="3696000" cy="2772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89648</xdr:colOff>
      <xdr:row>5</xdr:row>
      <xdr:rowOff>103094</xdr:rowOff>
    </xdr:from>
    <xdr:to>
      <xdr:col>11</xdr:col>
      <xdr:colOff>164503</xdr:colOff>
      <xdr:row>18</xdr:row>
      <xdr:rowOff>137608</xdr:rowOff>
    </xdr:to>
    <xdr:pic>
      <xdr:nvPicPr>
        <xdr:cNvPr id="12" name="7 Imagen">
          <a:extLst>
            <a:ext uri="{FF2B5EF4-FFF2-40B4-BE49-F238E27FC236}">
              <a16:creationId xmlns:a16="http://schemas.microsoft.com/office/drawing/2014/main" id="{5C441374-0C79-4FFC-9F57-55D88AF52663}"/>
            </a:ext>
          </a:extLst>
        </xdr:cNvPr>
        <xdr:cNvPicPr>
          <a:picLocks noChangeAspect="1"/>
        </xdr:cNvPicPr>
      </xdr:nvPicPr>
      <xdr:blipFill>
        <a:blip xmlns:r="http://schemas.openxmlformats.org/officeDocument/2006/relationships" r:embed="rId3"/>
        <a:stretch>
          <a:fillRect/>
        </a:stretch>
      </xdr:blipFill>
      <xdr:spPr>
        <a:xfrm>
          <a:off x="4634754" y="1528482"/>
          <a:ext cx="3427655" cy="2383267"/>
        </a:xfrm>
        <a:prstGeom prst="rect">
          <a:avLst/>
        </a:prstGeom>
      </xdr:spPr>
    </xdr:pic>
    <xdr:clientData/>
  </xdr:twoCellAnchor>
  <xdr:twoCellAnchor editAs="oneCell">
    <xdr:from>
      <xdr:col>1</xdr:col>
      <xdr:colOff>152400</xdr:colOff>
      <xdr:row>5</xdr:row>
      <xdr:rowOff>80683</xdr:rowOff>
    </xdr:from>
    <xdr:to>
      <xdr:col>6</xdr:col>
      <xdr:colOff>541021</xdr:colOff>
      <xdr:row>18</xdr:row>
      <xdr:rowOff>115197</xdr:rowOff>
    </xdr:to>
    <xdr:pic>
      <xdr:nvPicPr>
        <xdr:cNvPr id="13" name="10 Imagen">
          <a:extLst>
            <a:ext uri="{FF2B5EF4-FFF2-40B4-BE49-F238E27FC236}">
              <a16:creationId xmlns:a16="http://schemas.microsoft.com/office/drawing/2014/main" id="{56CF3EC5-FA21-405C-80A9-3F92223456A1}"/>
            </a:ext>
          </a:extLst>
        </xdr:cNvPr>
        <xdr:cNvPicPr>
          <a:picLocks noChangeAspect="1"/>
        </xdr:cNvPicPr>
      </xdr:nvPicPr>
      <xdr:blipFill>
        <a:blip xmlns:r="http://schemas.openxmlformats.org/officeDocument/2006/relationships" r:embed="rId4"/>
        <a:stretch>
          <a:fillRect/>
        </a:stretch>
      </xdr:blipFill>
      <xdr:spPr>
        <a:xfrm>
          <a:off x="403412" y="1506071"/>
          <a:ext cx="3445585" cy="2383267"/>
        </a:xfrm>
        <a:prstGeom prst="rect">
          <a:avLst/>
        </a:prstGeom>
      </xdr:spPr>
    </xdr:pic>
    <xdr:clientData/>
  </xdr:twoCellAnchor>
  <xdr:twoCellAnchor editAs="oneCell">
    <xdr:from>
      <xdr:col>1</xdr:col>
      <xdr:colOff>197224</xdr:colOff>
      <xdr:row>21</xdr:row>
      <xdr:rowOff>64995</xdr:rowOff>
    </xdr:from>
    <xdr:to>
      <xdr:col>6</xdr:col>
      <xdr:colOff>578225</xdr:colOff>
      <xdr:row>34</xdr:row>
      <xdr:rowOff>99509</xdr:rowOff>
    </xdr:to>
    <xdr:pic>
      <xdr:nvPicPr>
        <xdr:cNvPr id="14" name="11 Imagen">
          <a:extLst>
            <a:ext uri="{FF2B5EF4-FFF2-40B4-BE49-F238E27FC236}">
              <a16:creationId xmlns:a16="http://schemas.microsoft.com/office/drawing/2014/main" id="{F6CB37C0-9A3D-4A56-948A-DB60810A7972}"/>
            </a:ext>
          </a:extLst>
        </xdr:cNvPr>
        <xdr:cNvPicPr>
          <a:picLocks noChangeAspect="1"/>
        </xdr:cNvPicPr>
      </xdr:nvPicPr>
      <xdr:blipFill>
        <a:blip xmlns:r="http://schemas.openxmlformats.org/officeDocument/2006/relationships" r:embed="rId5"/>
        <a:stretch>
          <a:fillRect/>
        </a:stretch>
      </xdr:blipFill>
      <xdr:spPr>
        <a:xfrm>
          <a:off x="448236" y="4574242"/>
          <a:ext cx="3437965" cy="2383267"/>
        </a:xfrm>
        <a:prstGeom prst="rect">
          <a:avLst/>
        </a:prstGeom>
      </xdr:spPr>
    </xdr:pic>
    <xdr:clientData/>
  </xdr:twoCellAnchor>
  <xdr:twoCellAnchor editAs="oneCell">
    <xdr:from>
      <xdr:col>8</xdr:col>
      <xdr:colOff>94130</xdr:colOff>
      <xdr:row>21</xdr:row>
      <xdr:rowOff>98612</xdr:rowOff>
    </xdr:from>
    <xdr:to>
      <xdr:col>11</xdr:col>
      <xdr:colOff>161365</xdr:colOff>
      <xdr:row>34</xdr:row>
      <xdr:rowOff>133126</xdr:rowOff>
    </xdr:to>
    <xdr:pic>
      <xdr:nvPicPr>
        <xdr:cNvPr id="15" name="18 Imagen">
          <a:extLst>
            <a:ext uri="{FF2B5EF4-FFF2-40B4-BE49-F238E27FC236}">
              <a16:creationId xmlns:a16="http://schemas.microsoft.com/office/drawing/2014/main" id="{1D8AA176-56FE-4615-9C0C-091664DD6492}"/>
            </a:ext>
          </a:extLst>
        </xdr:cNvPr>
        <xdr:cNvPicPr>
          <a:picLocks noChangeAspect="1"/>
        </xdr:cNvPicPr>
      </xdr:nvPicPr>
      <xdr:blipFill>
        <a:blip xmlns:r="http://schemas.openxmlformats.org/officeDocument/2006/relationships" r:embed="rId6"/>
        <a:stretch>
          <a:fillRect/>
        </a:stretch>
      </xdr:blipFill>
      <xdr:spPr>
        <a:xfrm>
          <a:off x="4639236" y="4607859"/>
          <a:ext cx="3420035" cy="2383267"/>
        </a:xfrm>
        <a:prstGeom prst="rect">
          <a:avLst/>
        </a:prstGeom>
      </xdr:spPr>
    </xdr:pic>
    <xdr:clientData/>
  </xdr:twoCellAnchor>
  <xdr:twoCellAnchor editAs="oneCell">
    <xdr:from>
      <xdr:col>1</xdr:col>
      <xdr:colOff>174812</xdr:colOff>
      <xdr:row>37</xdr:row>
      <xdr:rowOff>62755</xdr:rowOff>
    </xdr:from>
    <xdr:to>
      <xdr:col>6</xdr:col>
      <xdr:colOff>555813</xdr:colOff>
      <xdr:row>50</xdr:row>
      <xdr:rowOff>107580</xdr:rowOff>
    </xdr:to>
    <xdr:pic>
      <xdr:nvPicPr>
        <xdr:cNvPr id="16" name="20 Imagen">
          <a:extLst>
            <a:ext uri="{FF2B5EF4-FFF2-40B4-BE49-F238E27FC236}">
              <a16:creationId xmlns:a16="http://schemas.microsoft.com/office/drawing/2014/main" id="{F73006B9-814F-4607-9D0E-2F0F07FEFFAF}"/>
            </a:ext>
          </a:extLst>
        </xdr:cNvPr>
        <xdr:cNvPicPr>
          <a:picLocks noChangeAspect="1"/>
        </xdr:cNvPicPr>
      </xdr:nvPicPr>
      <xdr:blipFill>
        <a:blip xmlns:r="http://schemas.openxmlformats.org/officeDocument/2006/relationships" r:embed="rId7"/>
        <a:stretch>
          <a:fillRect/>
        </a:stretch>
      </xdr:blipFill>
      <xdr:spPr>
        <a:xfrm>
          <a:off x="425824" y="7718614"/>
          <a:ext cx="3437965" cy="2375648"/>
        </a:xfrm>
        <a:prstGeom prst="rect">
          <a:avLst/>
        </a:prstGeom>
      </xdr:spPr>
    </xdr:pic>
    <xdr:clientData/>
  </xdr:twoCellAnchor>
  <xdr:twoCellAnchor editAs="oneCell">
    <xdr:from>
      <xdr:col>8</xdr:col>
      <xdr:colOff>51548</xdr:colOff>
      <xdr:row>37</xdr:row>
      <xdr:rowOff>71719</xdr:rowOff>
    </xdr:from>
    <xdr:to>
      <xdr:col>11</xdr:col>
      <xdr:colOff>118783</xdr:colOff>
      <xdr:row>50</xdr:row>
      <xdr:rowOff>116544</xdr:rowOff>
    </xdr:to>
    <xdr:pic>
      <xdr:nvPicPr>
        <xdr:cNvPr id="17" name="21 Imagen">
          <a:extLst>
            <a:ext uri="{FF2B5EF4-FFF2-40B4-BE49-F238E27FC236}">
              <a16:creationId xmlns:a16="http://schemas.microsoft.com/office/drawing/2014/main" id="{8E22A5A4-E5D7-4C98-8E43-F3080239E3D3}"/>
            </a:ext>
          </a:extLst>
        </xdr:cNvPr>
        <xdr:cNvPicPr>
          <a:picLocks noChangeAspect="1"/>
        </xdr:cNvPicPr>
      </xdr:nvPicPr>
      <xdr:blipFill>
        <a:blip xmlns:r="http://schemas.openxmlformats.org/officeDocument/2006/relationships" r:embed="rId8"/>
        <a:stretch>
          <a:fillRect/>
        </a:stretch>
      </xdr:blipFill>
      <xdr:spPr>
        <a:xfrm>
          <a:off x="4596654" y="7727578"/>
          <a:ext cx="3420035" cy="2375648"/>
        </a:xfrm>
        <a:prstGeom prst="rect">
          <a:avLst/>
        </a:prstGeom>
      </xdr:spPr>
    </xdr:pic>
    <xdr:clientData/>
  </xdr:twoCellAnchor>
  <xdr:twoCellAnchor editAs="oneCell">
    <xdr:from>
      <xdr:col>1</xdr:col>
      <xdr:colOff>107577</xdr:colOff>
      <xdr:row>53</xdr:row>
      <xdr:rowOff>53788</xdr:rowOff>
    </xdr:from>
    <xdr:to>
      <xdr:col>6</xdr:col>
      <xdr:colOff>546500</xdr:colOff>
      <xdr:row>66</xdr:row>
      <xdr:rowOff>107576</xdr:rowOff>
    </xdr:to>
    <xdr:pic>
      <xdr:nvPicPr>
        <xdr:cNvPr id="18" name="Imagen 17">
          <a:extLst>
            <a:ext uri="{FF2B5EF4-FFF2-40B4-BE49-F238E27FC236}">
              <a16:creationId xmlns:a16="http://schemas.microsoft.com/office/drawing/2014/main" id="{9D1EB0F4-2A63-4D74-BF9B-4C338398A0B5}"/>
            </a:ext>
          </a:extLst>
        </xdr:cNvPr>
        <xdr:cNvPicPr>
          <a:picLocks noChangeAspect="1"/>
        </xdr:cNvPicPr>
      </xdr:nvPicPr>
      <xdr:blipFill>
        <a:blip xmlns:r="http://schemas.openxmlformats.org/officeDocument/2006/relationships" r:embed="rId9"/>
        <a:stretch>
          <a:fillRect/>
        </a:stretch>
      </xdr:blipFill>
      <xdr:spPr>
        <a:xfrm>
          <a:off x="358589" y="10712823"/>
          <a:ext cx="3495887" cy="2384612"/>
        </a:xfrm>
        <a:prstGeom prst="rect">
          <a:avLst/>
        </a:prstGeom>
      </xdr:spPr>
    </xdr:pic>
    <xdr:clientData/>
  </xdr:twoCellAnchor>
  <xdr:twoCellAnchor editAs="oneCell">
    <xdr:from>
      <xdr:col>8</xdr:col>
      <xdr:colOff>135716</xdr:colOff>
      <xdr:row>53</xdr:row>
      <xdr:rowOff>74955</xdr:rowOff>
    </xdr:from>
    <xdr:to>
      <xdr:col>11</xdr:col>
      <xdr:colOff>266949</xdr:colOff>
      <xdr:row>66</xdr:row>
      <xdr:rowOff>152400</xdr:rowOff>
    </xdr:to>
    <xdr:pic>
      <xdr:nvPicPr>
        <xdr:cNvPr id="19" name="Imagen 18">
          <a:extLst>
            <a:ext uri="{FF2B5EF4-FFF2-40B4-BE49-F238E27FC236}">
              <a16:creationId xmlns:a16="http://schemas.microsoft.com/office/drawing/2014/main" id="{8A6A5B7D-5201-4127-B0A0-5FD1CB7CC4B0}"/>
            </a:ext>
          </a:extLst>
        </xdr:cNvPr>
        <xdr:cNvPicPr>
          <a:picLocks noChangeAspect="1"/>
        </xdr:cNvPicPr>
      </xdr:nvPicPr>
      <xdr:blipFill>
        <a:blip xmlns:r="http://schemas.openxmlformats.org/officeDocument/2006/relationships" r:embed="rId10"/>
        <a:stretch>
          <a:fillRect/>
        </a:stretch>
      </xdr:blipFill>
      <xdr:spPr>
        <a:xfrm>
          <a:off x="4680822" y="10733990"/>
          <a:ext cx="3484033" cy="2408269"/>
        </a:xfrm>
        <a:prstGeom prst="rect">
          <a:avLst/>
        </a:prstGeom>
      </xdr:spPr>
    </xdr:pic>
    <xdr:clientData/>
  </xdr:twoCellAnchor>
  <xdr:twoCellAnchor editAs="oneCell">
    <xdr:from>
      <xdr:col>7</xdr:col>
      <xdr:colOff>251636</xdr:colOff>
      <xdr:row>69</xdr:row>
      <xdr:rowOff>38598</xdr:rowOff>
    </xdr:from>
    <xdr:to>
      <xdr:col>11</xdr:col>
      <xdr:colOff>386903</xdr:colOff>
      <xdr:row>82</xdr:row>
      <xdr:rowOff>165224</xdr:rowOff>
    </xdr:to>
    <xdr:pic>
      <xdr:nvPicPr>
        <xdr:cNvPr id="28" name="Imagen 27">
          <a:extLst>
            <a:ext uri="{FF2B5EF4-FFF2-40B4-BE49-F238E27FC236}">
              <a16:creationId xmlns:a16="http://schemas.microsoft.com/office/drawing/2014/main" id="{759D4A63-0554-48DA-A3DE-20315FBCDBB4}"/>
            </a:ext>
          </a:extLst>
        </xdr:cNvPr>
        <xdr:cNvPicPr>
          <a:picLocks noChangeAspect="1"/>
        </xdr:cNvPicPr>
      </xdr:nvPicPr>
      <xdr:blipFill>
        <a:blip xmlns:r="http://schemas.openxmlformats.org/officeDocument/2006/relationships" r:embed="rId11"/>
        <a:stretch>
          <a:fillRect/>
        </a:stretch>
      </xdr:blipFill>
      <xdr:spPr>
        <a:xfrm>
          <a:off x="4214036" y="13808386"/>
          <a:ext cx="4070773" cy="2457450"/>
        </a:xfrm>
        <a:prstGeom prst="rect">
          <a:avLst/>
        </a:prstGeom>
      </xdr:spPr>
    </xdr:pic>
    <xdr:clientData/>
  </xdr:twoCellAnchor>
  <xdr:twoCellAnchor editAs="oneCell">
    <xdr:from>
      <xdr:col>2</xdr:col>
      <xdr:colOff>524812</xdr:colOff>
      <xdr:row>69</xdr:row>
      <xdr:rowOff>62753</xdr:rowOff>
    </xdr:from>
    <xdr:to>
      <xdr:col>5</xdr:col>
      <xdr:colOff>477611</xdr:colOff>
      <xdr:row>82</xdr:row>
      <xdr:rowOff>125506</xdr:rowOff>
    </xdr:to>
    <xdr:pic>
      <xdr:nvPicPr>
        <xdr:cNvPr id="29" name="Imagen 28">
          <a:extLst>
            <a:ext uri="{FF2B5EF4-FFF2-40B4-BE49-F238E27FC236}">
              <a16:creationId xmlns:a16="http://schemas.microsoft.com/office/drawing/2014/main" id="{33816050-6455-4575-9297-9EA5CE93469D}"/>
            </a:ext>
          </a:extLst>
        </xdr:cNvPr>
        <xdr:cNvPicPr>
          <a:picLocks noChangeAspect="1"/>
        </xdr:cNvPicPr>
      </xdr:nvPicPr>
      <xdr:blipFill>
        <a:blip xmlns:r="http://schemas.openxmlformats.org/officeDocument/2006/relationships" r:embed="rId12"/>
        <a:stretch>
          <a:fillRect/>
        </a:stretch>
      </xdr:blipFill>
      <xdr:spPr>
        <a:xfrm>
          <a:off x="1098553" y="13832541"/>
          <a:ext cx="1862282" cy="23935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F10D461-F62E-4CBF-A386-01DF5A861FD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A5032270-1C5E-461E-8B71-7213AD7FD9E7}"/>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7</xdr:col>
      <xdr:colOff>123824</xdr:colOff>
      <xdr:row>22</xdr:row>
      <xdr:rowOff>47626</xdr:rowOff>
    </xdr:from>
    <xdr:ext cx="4467225" cy="2444563"/>
    <xdr:pic>
      <xdr:nvPicPr>
        <xdr:cNvPr id="4" name="Imagen 3">
          <a:extLst>
            <a:ext uri="{FF2B5EF4-FFF2-40B4-BE49-F238E27FC236}">
              <a16:creationId xmlns:a16="http://schemas.microsoft.com/office/drawing/2014/main" id="{2CC2CA50-2FBD-4631-B6FF-D42CE825C2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74483" y="4879602"/>
          <a:ext cx="4467225" cy="2444563"/>
        </a:xfrm>
        <a:prstGeom prst="rect">
          <a:avLst/>
        </a:prstGeom>
      </xdr:spPr>
    </xdr:pic>
    <xdr:clientData/>
  </xdr:oneCellAnchor>
  <xdr:oneCellAnchor>
    <xdr:from>
      <xdr:col>1</xdr:col>
      <xdr:colOff>112443</xdr:colOff>
      <xdr:row>55</xdr:row>
      <xdr:rowOff>121763</xdr:rowOff>
    </xdr:from>
    <xdr:ext cx="3516582" cy="2454149"/>
    <xdr:pic>
      <xdr:nvPicPr>
        <xdr:cNvPr id="5" name="Imagen 4">
          <a:extLst>
            <a:ext uri="{FF2B5EF4-FFF2-40B4-BE49-F238E27FC236}">
              <a16:creationId xmlns:a16="http://schemas.microsoft.com/office/drawing/2014/main" id="{486962E2-BA01-4A1C-BD1E-329093B9683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9143" y="11704163"/>
          <a:ext cx="3516582" cy="2454149"/>
        </a:xfrm>
        <a:prstGeom prst="rect">
          <a:avLst/>
        </a:prstGeom>
      </xdr:spPr>
    </xdr:pic>
    <xdr:clientData/>
  </xdr:oneCellAnchor>
  <xdr:oneCellAnchor>
    <xdr:from>
      <xdr:col>1</xdr:col>
      <xdr:colOff>69074</xdr:colOff>
      <xdr:row>88</xdr:row>
      <xdr:rowOff>114300</xdr:rowOff>
    </xdr:from>
    <xdr:ext cx="3655202" cy="2324100"/>
    <xdr:pic>
      <xdr:nvPicPr>
        <xdr:cNvPr id="6" name="Imagen 5">
          <a:extLst>
            <a:ext uri="{FF2B5EF4-FFF2-40B4-BE49-F238E27FC236}">
              <a16:creationId xmlns:a16="http://schemas.microsoft.com/office/drawing/2014/main" id="{A2665393-E833-4F6B-8397-2D386D4E498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38015" y="18196112"/>
          <a:ext cx="3655202" cy="2324100"/>
        </a:xfrm>
        <a:prstGeom prst="rect">
          <a:avLst/>
        </a:prstGeom>
      </xdr:spPr>
    </xdr:pic>
    <xdr:clientData/>
  </xdr:oneCellAnchor>
  <xdr:oneCellAnchor>
    <xdr:from>
      <xdr:col>1</xdr:col>
      <xdr:colOff>126835</xdr:colOff>
      <xdr:row>39</xdr:row>
      <xdr:rowOff>42995</xdr:rowOff>
    </xdr:from>
    <xdr:ext cx="3578389" cy="2431263"/>
    <xdr:pic>
      <xdr:nvPicPr>
        <xdr:cNvPr id="7" name="Imagen 6">
          <a:extLst>
            <a:ext uri="{FF2B5EF4-FFF2-40B4-BE49-F238E27FC236}">
              <a16:creationId xmlns:a16="http://schemas.microsoft.com/office/drawing/2014/main" id="{7EBFAE0E-5410-4E53-94FD-D0C757CBD71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95776" y="8317419"/>
          <a:ext cx="3578389" cy="2431263"/>
        </a:xfrm>
        <a:prstGeom prst="rect">
          <a:avLst/>
        </a:prstGeom>
      </xdr:spPr>
    </xdr:pic>
    <xdr:clientData/>
  </xdr:oneCellAnchor>
  <xdr:oneCellAnchor>
    <xdr:from>
      <xdr:col>7</xdr:col>
      <xdr:colOff>114787</xdr:colOff>
      <xdr:row>39</xdr:row>
      <xdr:rowOff>44212</xdr:rowOff>
    </xdr:from>
    <xdr:ext cx="4390537" cy="2421082"/>
    <xdr:pic>
      <xdr:nvPicPr>
        <xdr:cNvPr id="8" name="Imagen 7">
          <a:extLst>
            <a:ext uri="{FF2B5EF4-FFF2-40B4-BE49-F238E27FC236}">
              <a16:creationId xmlns:a16="http://schemas.microsoft.com/office/drawing/2014/main" id="{DD764F55-D31B-4410-9ED6-1870E96018F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65446" y="8318636"/>
          <a:ext cx="4390537" cy="2421082"/>
        </a:xfrm>
        <a:prstGeom prst="rect">
          <a:avLst/>
        </a:prstGeom>
      </xdr:spPr>
    </xdr:pic>
    <xdr:clientData/>
  </xdr:oneCellAnchor>
  <xdr:oneCellAnchor>
    <xdr:from>
      <xdr:col>1</xdr:col>
      <xdr:colOff>99215</xdr:colOff>
      <xdr:row>22</xdr:row>
      <xdr:rowOff>66674</xdr:rowOff>
    </xdr:from>
    <xdr:ext cx="3590925" cy="2425515"/>
    <xdr:pic>
      <xdr:nvPicPr>
        <xdr:cNvPr id="9" name="Imagen 8">
          <a:extLst>
            <a:ext uri="{FF2B5EF4-FFF2-40B4-BE49-F238E27FC236}">
              <a16:creationId xmlns:a16="http://schemas.microsoft.com/office/drawing/2014/main" id="{BA3E5918-836F-4930-931A-E4F48088C8A5}"/>
            </a:ext>
          </a:extLst>
        </xdr:cNvPr>
        <xdr:cNvPicPr>
          <a:picLocks noChangeAspect="1"/>
        </xdr:cNvPicPr>
      </xdr:nvPicPr>
      <xdr:blipFill>
        <a:blip xmlns:r="http://schemas.openxmlformats.org/officeDocument/2006/relationships" r:embed="rId8"/>
        <a:stretch>
          <a:fillRect/>
        </a:stretch>
      </xdr:blipFill>
      <xdr:spPr>
        <a:xfrm>
          <a:off x="368156" y="4898650"/>
          <a:ext cx="3590925" cy="2425515"/>
        </a:xfrm>
        <a:prstGeom prst="rect">
          <a:avLst/>
        </a:prstGeom>
      </xdr:spPr>
    </xdr:pic>
    <xdr:clientData/>
  </xdr:oneCellAnchor>
  <xdr:oneCellAnchor>
    <xdr:from>
      <xdr:col>7</xdr:col>
      <xdr:colOff>104991</xdr:colOff>
      <xdr:row>6</xdr:row>
      <xdr:rowOff>66674</xdr:rowOff>
    </xdr:from>
    <xdr:ext cx="4457483" cy="2425514"/>
    <xdr:pic>
      <xdr:nvPicPr>
        <xdr:cNvPr id="10" name="Imagen 9">
          <a:extLst>
            <a:ext uri="{FF2B5EF4-FFF2-40B4-BE49-F238E27FC236}">
              <a16:creationId xmlns:a16="http://schemas.microsoft.com/office/drawing/2014/main" id="{AFBE02D3-F845-48B1-9905-2DB3D5CB95A1}"/>
            </a:ext>
          </a:extLst>
        </xdr:cNvPr>
        <xdr:cNvPicPr>
          <a:picLocks noChangeAspect="1"/>
        </xdr:cNvPicPr>
      </xdr:nvPicPr>
      <xdr:blipFill>
        <a:blip xmlns:r="http://schemas.openxmlformats.org/officeDocument/2006/relationships" r:embed="rId9"/>
        <a:stretch>
          <a:fillRect/>
        </a:stretch>
      </xdr:blipFill>
      <xdr:spPr>
        <a:xfrm>
          <a:off x="4255650" y="1805827"/>
          <a:ext cx="4457483" cy="2425514"/>
        </a:xfrm>
        <a:prstGeom prst="rect">
          <a:avLst/>
        </a:prstGeom>
      </xdr:spPr>
    </xdr:pic>
    <xdr:clientData/>
  </xdr:oneCellAnchor>
  <xdr:oneCellAnchor>
    <xdr:from>
      <xdr:col>7</xdr:col>
      <xdr:colOff>61972</xdr:colOff>
      <xdr:row>55</xdr:row>
      <xdr:rowOff>57151</xdr:rowOff>
    </xdr:from>
    <xdr:ext cx="4443353" cy="2520000"/>
    <xdr:pic>
      <xdr:nvPicPr>
        <xdr:cNvPr id="11" name="Imagen 10">
          <a:extLst>
            <a:ext uri="{FF2B5EF4-FFF2-40B4-BE49-F238E27FC236}">
              <a16:creationId xmlns:a16="http://schemas.microsoft.com/office/drawing/2014/main" id="{F4E0001B-4BB8-4C95-823B-BDBD95A7F3E1}"/>
            </a:ext>
          </a:extLst>
        </xdr:cNvPr>
        <xdr:cNvPicPr>
          <a:picLocks noChangeAspect="1"/>
        </xdr:cNvPicPr>
      </xdr:nvPicPr>
      <xdr:blipFill>
        <a:blip xmlns:r="http://schemas.openxmlformats.org/officeDocument/2006/relationships" r:embed="rId10"/>
        <a:stretch>
          <a:fillRect/>
        </a:stretch>
      </xdr:blipFill>
      <xdr:spPr>
        <a:xfrm>
          <a:off x="4207252" y="11639551"/>
          <a:ext cx="4443353" cy="2520000"/>
        </a:xfrm>
        <a:prstGeom prst="rect">
          <a:avLst/>
        </a:prstGeom>
      </xdr:spPr>
    </xdr:pic>
    <xdr:clientData/>
  </xdr:oneCellAnchor>
  <xdr:twoCellAnchor editAs="oneCell">
    <xdr:from>
      <xdr:col>1</xdr:col>
      <xdr:colOff>83991</xdr:colOff>
      <xdr:row>6</xdr:row>
      <xdr:rowOff>104706</xdr:rowOff>
    </xdr:from>
    <xdr:to>
      <xdr:col>6</xdr:col>
      <xdr:colOff>581025</xdr:colOff>
      <xdr:row>19</xdr:row>
      <xdr:rowOff>138681</xdr:rowOff>
    </xdr:to>
    <xdr:pic>
      <xdr:nvPicPr>
        <xdr:cNvPr id="12" name="Imagen 11">
          <a:extLst>
            <a:ext uri="{FF2B5EF4-FFF2-40B4-BE49-F238E27FC236}">
              <a16:creationId xmlns:a16="http://schemas.microsoft.com/office/drawing/2014/main" id="{A7B04A2C-C349-47DC-B404-0271C17DF244}"/>
            </a:ext>
          </a:extLst>
        </xdr:cNvPr>
        <xdr:cNvPicPr>
          <a:picLocks noChangeAspect="1"/>
        </xdr:cNvPicPr>
      </xdr:nvPicPr>
      <xdr:blipFill>
        <a:blip xmlns:r="http://schemas.openxmlformats.org/officeDocument/2006/relationships" r:embed="rId11"/>
        <a:stretch>
          <a:fillRect/>
        </a:stretch>
      </xdr:blipFill>
      <xdr:spPr>
        <a:xfrm>
          <a:off x="350691" y="1842066"/>
          <a:ext cx="3689814" cy="2426655"/>
        </a:xfrm>
        <a:prstGeom prst="rect">
          <a:avLst/>
        </a:prstGeom>
      </xdr:spPr>
    </xdr:pic>
    <xdr:clientData/>
  </xdr:twoCellAnchor>
  <xdr:twoCellAnchor editAs="oneCell">
    <xdr:from>
      <xdr:col>7</xdr:col>
      <xdr:colOff>102190</xdr:colOff>
      <xdr:row>88</xdr:row>
      <xdr:rowOff>84734</xdr:rowOff>
    </xdr:from>
    <xdr:to>
      <xdr:col>11</xdr:col>
      <xdr:colOff>523875</xdr:colOff>
      <xdr:row>101</xdr:row>
      <xdr:rowOff>128234</xdr:rowOff>
    </xdr:to>
    <xdr:pic>
      <xdr:nvPicPr>
        <xdr:cNvPr id="13" name="Imagen 12">
          <a:extLst>
            <a:ext uri="{FF2B5EF4-FFF2-40B4-BE49-F238E27FC236}">
              <a16:creationId xmlns:a16="http://schemas.microsoft.com/office/drawing/2014/main" id="{A7428839-1C78-4D3D-B594-C101FB3EEEED}"/>
            </a:ext>
          </a:extLst>
        </xdr:cNvPr>
        <xdr:cNvPicPr>
          <a:picLocks noChangeAspect="1"/>
        </xdr:cNvPicPr>
      </xdr:nvPicPr>
      <xdr:blipFill>
        <a:blip xmlns:r="http://schemas.openxmlformats.org/officeDocument/2006/relationships" r:embed="rId12"/>
        <a:stretch>
          <a:fillRect/>
        </a:stretch>
      </xdr:blipFill>
      <xdr:spPr>
        <a:xfrm>
          <a:off x="4247470" y="18387974"/>
          <a:ext cx="4559345" cy="2420940"/>
        </a:xfrm>
        <a:prstGeom prst="rect">
          <a:avLst/>
        </a:prstGeom>
      </xdr:spPr>
    </xdr:pic>
    <xdr:clientData/>
  </xdr:twoCellAnchor>
  <xdr:twoCellAnchor editAs="oneCell">
    <xdr:from>
      <xdr:col>1</xdr:col>
      <xdr:colOff>106516</xdr:colOff>
      <xdr:row>72</xdr:row>
      <xdr:rowOff>76200</xdr:rowOff>
    </xdr:from>
    <xdr:to>
      <xdr:col>6</xdr:col>
      <xdr:colOff>554191</xdr:colOff>
      <xdr:row>85</xdr:row>
      <xdr:rowOff>119700</xdr:rowOff>
    </xdr:to>
    <xdr:pic>
      <xdr:nvPicPr>
        <xdr:cNvPr id="14" name="Imagen 13">
          <a:extLst>
            <a:ext uri="{FF2B5EF4-FFF2-40B4-BE49-F238E27FC236}">
              <a16:creationId xmlns:a16="http://schemas.microsoft.com/office/drawing/2014/main" id="{3DA07969-5DDA-4F3E-BDF1-C5FC76F2C402}"/>
            </a:ext>
          </a:extLst>
        </xdr:cNvPr>
        <xdr:cNvPicPr>
          <a:picLocks noChangeAspect="1"/>
        </xdr:cNvPicPr>
      </xdr:nvPicPr>
      <xdr:blipFill>
        <a:blip xmlns:r="http://schemas.openxmlformats.org/officeDocument/2006/relationships" r:embed="rId13"/>
        <a:stretch>
          <a:fillRect/>
        </a:stretch>
      </xdr:blipFill>
      <xdr:spPr>
        <a:xfrm>
          <a:off x="373216" y="15262860"/>
          <a:ext cx="3640455" cy="2420940"/>
        </a:xfrm>
        <a:prstGeom prst="rect">
          <a:avLst/>
        </a:prstGeom>
      </xdr:spPr>
    </xdr:pic>
    <xdr:clientData/>
  </xdr:twoCellAnchor>
  <xdr:twoCellAnchor editAs="oneCell">
    <xdr:from>
      <xdr:col>7</xdr:col>
      <xdr:colOff>116042</xdr:colOff>
      <xdr:row>72</xdr:row>
      <xdr:rowOff>86313</xdr:rowOff>
    </xdr:from>
    <xdr:to>
      <xdr:col>11</xdr:col>
      <xdr:colOff>533400</xdr:colOff>
      <xdr:row>85</xdr:row>
      <xdr:rowOff>129813</xdr:rowOff>
    </xdr:to>
    <xdr:pic>
      <xdr:nvPicPr>
        <xdr:cNvPr id="15" name="Imagen 14">
          <a:extLst>
            <a:ext uri="{FF2B5EF4-FFF2-40B4-BE49-F238E27FC236}">
              <a16:creationId xmlns:a16="http://schemas.microsoft.com/office/drawing/2014/main" id="{9B2A644E-16B7-4BCC-AB8E-4A72863DB9DC}"/>
            </a:ext>
          </a:extLst>
        </xdr:cNvPr>
        <xdr:cNvPicPr>
          <a:picLocks noChangeAspect="1"/>
        </xdr:cNvPicPr>
      </xdr:nvPicPr>
      <xdr:blipFill>
        <a:blip xmlns:r="http://schemas.openxmlformats.org/officeDocument/2006/relationships" r:embed="rId14"/>
        <a:stretch>
          <a:fillRect/>
        </a:stretch>
      </xdr:blipFill>
      <xdr:spPr>
        <a:xfrm>
          <a:off x="4261322" y="15272973"/>
          <a:ext cx="4555018"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F8DF4BBF-86A9-4E9B-8045-CA403E6F2ED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D67524E-6F64-4001-A1E3-FE9DE05638E3}"/>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145676</xdr:colOff>
      <xdr:row>117</xdr:row>
      <xdr:rowOff>89647</xdr:rowOff>
    </xdr:from>
    <xdr:to>
      <xdr:col>6</xdr:col>
      <xdr:colOff>299421</xdr:colOff>
      <xdr:row>130</xdr:row>
      <xdr:rowOff>47961</xdr:rowOff>
    </xdr:to>
    <xdr:pic>
      <xdr:nvPicPr>
        <xdr:cNvPr id="4" name="47 Imagen">
          <a:extLst>
            <a:ext uri="{FF2B5EF4-FFF2-40B4-BE49-F238E27FC236}">
              <a16:creationId xmlns:a16="http://schemas.microsoft.com/office/drawing/2014/main" id="{FFD1506D-BFB6-46E3-8583-FE08BFE10D24}"/>
            </a:ext>
          </a:extLst>
        </xdr:cNvPr>
        <xdr:cNvPicPr>
          <a:picLocks noChangeAspect="1"/>
        </xdr:cNvPicPr>
      </xdr:nvPicPr>
      <xdr:blipFill>
        <a:blip xmlns:r="http://schemas.openxmlformats.org/officeDocument/2006/relationships" r:embed="rId3"/>
        <a:stretch>
          <a:fillRect/>
        </a:stretch>
      </xdr:blipFill>
      <xdr:spPr>
        <a:xfrm>
          <a:off x="747656" y="23772607"/>
          <a:ext cx="3354145" cy="2350994"/>
        </a:xfrm>
        <a:prstGeom prst="rect">
          <a:avLst/>
        </a:prstGeom>
      </xdr:spPr>
    </xdr:pic>
    <xdr:clientData/>
  </xdr:twoCellAnchor>
  <xdr:twoCellAnchor editAs="oneCell">
    <xdr:from>
      <xdr:col>7</xdr:col>
      <xdr:colOff>369794</xdr:colOff>
      <xdr:row>5</xdr:row>
      <xdr:rowOff>89646</xdr:rowOff>
    </xdr:from>
    <xdr:to>
      <xdr:col>10</xdr:col>
      <xdr:colOff>792928</xdr:colOff>
      <xdr:row>18</xdr:row>
      <xdr:rowOff>70820</xdr:rowOff>
    </xdr:to>
    <xdr:pic>
      <xdr:nvPicPr>
        <xdr:cNvPr id="5" name="4 Imagen">
          <a:extLst>
            <a:ext uri="{FF2B5EF4-FFF2-40B4-BE49-F238E27FC236}">
              <a16:creationId xmlns:a16="http://schemas.microsoft.com/office/drawing/2014/main" id="{E4B80E95-6184-4E75-8E00-E4952BF6CBB4}"/>
            </a:ext>
          </a:extLst>
        </xdr:cNvPr>
        <xdr:cNvPicPr>
          <a:picLocks noChangeAspect="1"/>
        </xdr:cNvPicPr>
      </xdr:nvPicPr>
      <xdr:blipFill>
        <a:blip xmlns:r="http://schemas.openxmlformats.org/officeDocument/2006/relationships" r:embed="rId4"/>
        <a:stretch>
          <a:fillRect/>
        </a:stretch>
      </xdr:blipFill>
      <xdr:spPr>
        <a:xfrm>
          <a:off x="4857974" y="1514586"/>
          <a:ext cx="3364454" cy="2373854"/>
        </a:xfrm>
        <a:prstGeom prst="rect">
          <a:avLst/>
        </a:prstGeom>
      </xdr:spPr>
    </xdr:pic>
    <xdr:clientData/>
  </xdr:twoCellAnchor>
  <xdr:twoCellAnchor editAs="oneCell">
    <xdr:from>
      <xdr:col>2</xdr:col>
      <xdr:colOff>112058</xdr:colOff>
      <xdr:row>5</xdr:row>
      <xdr:rowOff>67236</xdr:rowOff>
    </xdr:from>
    <xdr:to>
      <xdr:col>6</xdr:col>
      <xdr:colOff>357243</xdr:colOff>
      <xdr:row>18</xdr:row>
      <xdr:rowOff>94130</xdr:rowOff>
    </xdr:to>
    <xdr:pic>
      <xdr:nvPicPr>
        <xdr:cNvPr id="6" name="6 Imagen">
          <a:extLst>
            <a:ext uri="{FF2B5EF4-FFF2-40B4-BE49-F238E27FC236}">
              <a16:creationId xmlns:a16="http://schemas.microsoft.com/office/drawing/2014/main" id="{C3379522-FFA6-4881-9F70-4666E8B611E1}"/>
            </a:ext>
          </a:extLst>
        </xdr:cNvPr>
        <xdr:cNvPicPr>
          <a:picLocks noChangeAspect="1"/>
        </xdr:cNvPicPr>
      </xdr:nvPicPr>
      <xdr:blipFill>
        <a:blip xmlns:r="http://schemas.openxmlformats.org/officeDocument/2006/relationships" r:embed="rId5"/>
        <a:stretch>
          <a:fillRect/>
        </a:stretch>
      </xdr:blipFill>
      <xdr:spPr>
        <a:xfrm>
          <a:off x="714038" y="1492176"/>
          <a:ext cx="3445585" cy="2419574"/>
        </a:xfrm>
        <a:prstGeom prst="rect">
          <a:avLst/>
        </a:prstGeom>
      </xdr:spPr>
    </xdr:pic>
    <xdr:clientData/>
  </xdr:twoCellAnchor>
  <xdr:twoCellAnchor editAs="oneCell">
    <xdr:from>
      <xdr:col>2</xdr:col>
      <xdr:colOff>156882</xdr:colOff>
      <xdr:row>21</xdr:row>
      <xdr:rowOff>67235</xdr:rowOff>
    </xdr:from>
    <xdr:to>
      <xdr:col>6</xdr:col>
      <xdr:colOff>402067</xdr:colOff>
      <xdr:row>34</xdr:row>
      <xdr:rowOff>101749</xdr:rowOff>
    </xdr:to>
    <xdr:pic>
      <xdr:nvPicPr>
        <xdr:cNvPr id="7" name="7 Imagen">
          <a:extLst>
            <a:ext uri="{FF2B5EF4-FFF2-40B4-BE49-F238E27FC236}">
              <a16:creationId xmlns:a16="http://schemas.microsoft.com/office/drawing/2014/main" id="{D16333F8-4DA7-4D44-B9EE-5F885A91026E}"/>
            </a:ext>
          </a:extLst>
        </xdr:cNvPr>
        <xdr:cNvPicPr>
          <a:picLocks noChangeAspect="1"/>
        </xdr:cNvPicPr>
      </xdr:nvPicPr>
      <xdr:blipFill>
        <a:blip xmlns:r="http://schemas.openxmlformats.org/officeDocument/2006/relationships" r:embed="rId6"/>
        <a:stretch>
          <a:fillRect/>
        </a:stretch>
      </xdr:blipFill>
      <xdr:spPr>
        <a:xfrm>
          <a:off x="758862" y="4684955"/>
          <a:ext cx="3445585" cy="2427194"/>
        </a:xfrm>
        <a:prstGeom prst="rect">
          <a:avLst/>
        </a:prstGeom>
      </xdr:spPr>
    </xdr:pic>
    <xdr:clientData/>
  </xdr:twoCellAnchor>
  <xdr:twoCellAnchor editAs="oneCell">
    <xdr:from>
      <xdr:col>2</xdr:col>
      <xdr:colOff>201706</xdr:colOff>
      <xdr:row>37</xdr:row>
      <xdr:rowOff>11206</xdr:rowOff>
    </xdr:from>
    <xdr:to>
      <xdr:col>6</xdr:col>
      <xdr:colOff>446891</xdr:colOff>
      <xdr:row>50</xdr:row>
      <xdr:rowOff>45721</xdr:rowOff>
    </xdr:to>
    <xdr:pic>
      <xdr:nvPicPr>
        <xdr:cNvPr id="8" name="10 Imagen">
          <a:extLst>
            <a:ext uri="{FF2B5EF4-FFF2-40B4-BE49-F238E27FC236}">
              <a16:creationId xmlns:a16="http://schemas.microsoft.com/office/drawing/2014/main" id="{4D46694A-47B1-434D-90E2-8456F711BA4C}"/>
            </a:ext>
          </a:extLst>
        </xdr:cNvPr>
        <xdr:cNvPicPr>
          <a:picLocks noChangeAspect="1"/>
        </xdr:cNvPicPr>
      </xdr:nvPicPr>
      <xdr:blipFill>
        <a:blip xmlns:r="http://schemas.openxmlformats.org/officeDocument/2006/relationships" r:embed="rId7"/>
        <a:stretch>
          <a:fillRect/>
        </a:stretch>
      </xdr:blipFill>
      <xdr:spPr>
        <a:xfrm>
          <a:off x="803686" y="7821706"/>
          <a:ext cx="3445585" cy="2427195"/>
        </a:xfrm>
        <a:prstGeom prst="rect">
          <a:avLst/>
        </a:prstGeom>
      </xdr:spPr>
    </xdr:pic>
    <xdr:clientData/>
  </xdr:twoCellAnchor>
  <xdr:twoCellAnchor editAs="oneCell">
    <xdr:from>
      <xdr:col>7</xdr:col>
      <xdr:colOff>0</xdr:colOff>
      <xdr:row>21</xdr:row>
      <xdr:rowOff>0</xdr:rowOff>
    </xdr:from>
    <xdr:to>
      <xdr:col>10</xdr:col>
      <xdr:colOff>491714</xdr:colOff>
      <xdr:row>34</xdr:row>
      <xdr:rowOff>34514</xdr:rowOff>
    </xdr:to>
    <xdr:pic>
      <xdr:nvPicPr>
        <xdr:cNvPr id="9" name="11 Imagen">
          <a:extLst>
            <a:ext uri="{FF2B5EF4-FFF2-40B4-BE49-F238E27FC236}">
              <a16:creationId xmlns:a16="http://schemas.microsoft.com/office/drawing/2014/main" id="{C52ACB35-AFB0-4C0B-99D8-DA281C4CDE63}"/>
            </a:ext>
          </a:extLst>
        </xdr:cNvPr>
        <xdr:cNvPicPr>
          <a:picLocks noChangeAspect="1"/>
        </xdr:cNvPicPr>
      </xdr:nvPicPr>
      <xdr:blipFill>
        <a:blip xmlns:r="http://schemas.openxmlformats.org/officeDocument/2006/relationships" r:embed="rId8"/>
        <a:stretch>
          <a:fillRect/>
        </a:stretch>
      </xdr:blipFill>
      <xdr:spPr>
        <a:xfrm>
          <a:off x="4488180" y="4617720"/>
          <a:ext cx="3433034" cy="2427194"/>
        </a:xfrm>
        <a:prstGeom prst="rect">
          <a:avLst/>
        </a:prstGeom>
      </xdr:spPr>
    </xdr:pic>
    <xdr:clientData/>
  </xdr:twoCellAnchor>
  <xdr:twoCellAnchor editAs="oneCell">
    <xdr:from>
      <xdr:col>8</xdr:col>
      <xdr:colOff>11206</xdr:colOff>
      <xdr:row>37</xdr:row>
      <xdr:rowOff>56030</xdr:rowOff>
    </xdr:from>
    <xdr:to>
      <xdr:col>10</xdr:col>
      <xdr:colOff>883920</xdr:colOff>
      <xdr:row>50</xdr:row>
      <xdr:rowOff>90545</xdr:rowOff>
    </xdr:to>
    <xdr:pic>
      <xdr:nvPicPr>
        <xdr:cNvPr id="10" name="14 Imagen">
          <a:extLst>
            <a:ext uri="{FF2B5EF4-FFF2-40B4-BE49-F238E27FC236}">
              <a16:creationId xmlns:a16="http://schemas.microsoft.com/office/drawing/2014/main" id="{A153A149-C26B-42C3-B00E-360873820D13}"/>
            </a:ext>
          </a:extLst>
        </xdr:cNvPr>
        <xdr:cNvPicPr>
          <a:picLocks noChangeAspect="1"/>
        </xdr:cNvPicPr>
      </xdr:nvPicPr>
      <xdr:blipFill>
        <a:blip xmlns:r="http://schemas.openxmlformats.org/officeDocument/2006/relationships" r:embed="rId9"/>
        <a:stretch>
          <a:fillRect/>
        </a:stretch>
      </xdr:blipFill>
      <xdr:spPr>
        <a:xfrm>
          <a:off x="4888006" y="7866530"/>
          <a:ext cx="3425414" cy="2427195"/>
        </a:xfrm>
        <a:prstGeom prst="rect">
          <a:avLst/>
        </a:prstGeom>
      </xdr:spPr>
    </xdr:pic>
    <xdr:clientData/>
  </xdr:twoCellAnchor>
  <xdr:twoCellAnchor editAs="oneCell">
    <xdr:from>
      <xdr:col>2</xdr:col>
      <xdr:colOff>134470</xdr:colOff>
      <xdr:row>53</xdr:row>
      <xdr:rowOff>100853</xdr:rowOff>
    </xdr:from>
    <xdr:to>
      <xdr:col>6</xdr:col>
      <xdr:colOff>379655</xdr:colOff>
      <xdr:row>66</xdr:row>
      <xdr:rowOff>135367</xdr:rowOff>
    </xdr:to>
    <xdr:pic>
      <xdr:nvPicPr>
        <xdr:cNvPr id="11" name="15 Imagen">
          <a:extLst>
            <a:ext uri="{FF2B5EF4-FFF2-40B4-BE49-F238E27FC236}">
              <a16:creationId xmlns:a16="http://schemas.microsoft.com/office/drawing/2014/main" id="{6CB2FCE7-1CDF-416C-BD6F-F57AC1891037}"/>
            </a:ext>
          </a:extLst>
        </xdr:cNvPr>
        <xdr:cNvPicPr>
          <a:picLocks noChangeAspect="1"/>
        </xdr:cNvPicPr>
      </xdr:nvPicPr>
      <xdr:blipFill>
        <a:blip xmlns:r="http://schemas.openxmlformats.org/officeDocument/2006/relationships" r:embed="rId10"/>
        <a:stretch>
          <a:fillRect/>
        </a:stretch>
      </xdr:blipFill>
      <xdr:spPr>
        <a:xfrm>
          <a:off x="736450" y="11104133"/>
          <a:ext cx="3445585" cy="2427194"/>
        </a:xfrm>
        <a:prstGeom prst="rect">
          <a:avLst/>
        </a:prstGeom>
      </xdr:spPr>
    </xdr:pic>
    <xdr:clientData/>
  </xdr:twoCellAnchor>
  <xdr:twoCellAnchor editAs="oneCell">
    <xdr:from>
      <xdr:col>7</xdr:col>
      <xdr:colOff>358588</xdr:colOff>
      <xdr:row>53</xdr:row>
      <xdr:rowOff>44822</xdr:rowOff>
    </xdr:from>
    <xdr:to>
      <xdr:col>10</xdr:col>
      <xdr:colOff>850302</xdr:colOff>
      <xdr:row>66</xdr:row>
      <xdr:rowOff>79336</xdr:rowOff>
    </xdr:to>
    <xdr:pic>
      <xdr:nvPicPr>
        <xdr:cNvPr id="12" name="18 Imagen">
          <a:extLst>
            <a:ext uri="{FF2B5EF4-FFF2-40B4-BE49-F238E27FC236}">
              <a16:creationId xmlns:a16="http://schemas.microsoft.com/office/drawing/2014/main" id="{477408AE-1F6C-4DD3-B80C-D04C1A2C1BB4}"/>
            </a:ext>
          </a:extLst>
        </xdr:cNvPr>
        <xdr:cNvPicPr>
          <a:picLocks noChangeAspect="1"/>
        </xdr:cNvPicPr>
      </xdr:nvPicPr>
      <xdr:blipFill>
        <a:blip xmlns:r="http://schemas.openxmlformats.org/officeDocument/2006/relationships" r:embed="rId11"/>
        <a:stretch>
          <a:fillRect/>
        </a:stretch>
      </xdr:blipFill>
      <xdr:spPr>
        <a:xfrm>
          <a:off x="4846768" y="11048102"/>
          <a:ext cx="3433034" cy="2427194"/>
        </a:xfrm>
        <a:prstGeom prst="rect">
          <a:avLst/>
        </a:prstGeom>
      </xdr:spPr>
    </xdr:pic>
    <xdr:clientData/>
  </xdr:twoCellAnchor>
  <xdr:twoCellAnchor editAs="oneCell">
    <xdr:from>
      <xdr:col>7</xdr:col>
      <xdr:colOff>369794</xdr:colOff>
      <xdr:row>85</xdr:row>
      <xdr:rowOff>112059</xdr:rowOff>
    </xdr:from>
    <xdr:to>
      <xdr:col>10</xdr:col>
      <xdr:colOff>770068</xdr:colOff>
      <xdr:row>98</xdr:row>
      <xdr:rowOff>77993</xdr:rowOff>
    </xdr:to>
    <xdr:pic>
      <xdr:nvPicPr>
        <xdr:cNvPr id="13" name="20 Imagen">
          <a:extLst>
            <a:ext uri="{FF2B5EF4-FFF2-40B4-BE49-F238E27FC236}">
              <a16:creationId xmlns:a16="http://schemas.microsoft.com/office/drawing/2014/main" id="{AA2F7FC0-87E1-475A-ABE3-2E4CC015D214}"/>
            </a:ext>
          </a:extLst>
        </xdr:cNvPr>
        <xdr:cNvPicPr>
          <a:picLocks noChangeAspect="1"/>
        </xdr:cNvPicPr>
      </xdr:nvPicPr>
      <xdr:blipFill>
        <a:blip xmlns:r="http://schemas.openxmlformats.org/officeDocument/2006/relationships" r:embed="rId12"/>
        <a:stretch>
          <a:fillRect/>
        </a:stretch>
      </xdr:blipFill>
      <xdr:spPr>
        <a:xfrm>
          <a:off x="4857974" y="17500899"/>
          <a:ext cx="3341594" cy="2358614"/>
        </a:xfrm>
        <a:prstGeom prst="rect">
          <a:avLst/>
        </a:prstGeom>
      </xdr:spPr>
    </xdr:pic>
    <xdr:clientData/>
  </xdr:twoCellAnchor>
  <xdr:twoCellAnchor editAs="oneCell">
    <xdr:from>
      <xdr:col>2</xdr:col>
      <xdr:colOff>112059</xdr:colOff>
      <xdr:row>85</xdr:row>
      <xdr:rowOff>67235</xdr:rowOff>
    </xdr:from>
    <xdr:to>
      <xdr:col>6</xdr:col>
      <xdr:colOff>349624</xdr:colOff>
      <xdr:row>98</xdr:row>
      <xdr:rowOff>94129</xdr:rowOff>
    </xdr:to>
    <xdr:pic>
      <xdr:nvPicPr>
        <xdr:cNvPr id="14" name="21 Imagen">
          <a:extLst>
            <a:ext uri="{FF2B5EF4-FFF2-40B4-BE49-F238E27FC236}">
              <a16:creationId xmlns:a16="http://schemas.microsoft.com/office/drawing/2014/main" id="{5A9E9DBE-C7A8-497A-A62B-5FC638C5BEEB}"/>
            </a:ext>
          </a:extLst>
        </xdr:cNvPr>
        <xdr:cNvPicPr>
          <a:picLocks noChangeAspect="1"/>
        </xdr:cNvPicPr>
      </xdr:nvPicPr>
      <xdr:blipFill>
        <a:blip xmlns:r="http://schemas.openxmlformats.org/officeDocument/2006/relationships" r:embed="rId13"/>
        <a:stretch>
          <a:fillRect/>
        </a:stretch>
      </xdr:blipFill>
      <xdr:spPr>
        <a:xfrm>
          <a:off x="714039" y="17456075"/>
          <a:ext cx="3437965" cy="2419574"/>
        </a:xfrm>
        <a:prstGeom prst="rect">
          <a:avLst/>
        </a:prstGeom>
      </xdr:spPr>
    </xdr:pic>
    <xdr:clientData/>
  </xdr:twoCellAnchor>
  <xdr:twoCellAnchor editAs="oneCell">
    <xdr:from>
      <xdr:col>2</xdr:col>
      <xdr:colOff>145676</xdr:colOff>
      <xdr:row>101</xdr:row>
      <xdr:rowOff>112059</xdr:rowOff>
    </xdr:from>
    <xdr:to>
      <xdr:col>6</xdr:col>
      <xdr:colOff>322281</xdr:colOff>
      <xdr:row>114</xdr:row>
      <xdr:rowOff>93233</xdr:rowOff>
    </xdr:to>
    <xdr:pic>
      <xdr:nvPicPr>
        <xdr:cNvPr id="15" name="22 Imagen">
          <a:extLst>
            <a:ext uri="{FF2B5EF4-FFF2-40B4-BE49-F238E27FC236}">
              <a16:creationId xmlns:a16="http://schemas.microsoft.com/office/drawing/2014/main" id="{CB24BEDD-04E5-4DD8-B838-C8C713A31FEF}"/>
            </a:ext>
          </a:extLst>
        </xdr:cNvPr>
        <xdr:cNvPicPr>
          <a:picLocks noChangeAspect="1"/>
        </xdr:cNvPicPr>
      </xdr:nvPicPr>
      <xdr:blipFill>
        <a:blip xmlns:r="http://schemas.openxmlformats.org/officeDocument/2006/relationships" r:embed="rId14"/>
        <a:stretch>
          <a:fillRect/>
        </a:stretch>
      </xdr:blipFill>
      <xdr:spPr>
        <a:xfrm>
          <a:off x="747656" y="20647959"/>
          <a:ext cx="3377005" cy="2373854"/>
        </a:xfrm>
        <a:prstGeom prst="rect">
          <a:avLst/>
        </a:prstGeom>
      </xdr:spPr>
    </xdr:pic>
    <xdr:clientData/>
  </xdr:twoCellAnchor>
  <xdr:twoCellAnchor editAs="oneCell">
    <xdr:from>
      <xdr:col>8</xdr:col>
      <xdr:colOff>22412</xdr:colOff>
      <xdr:row>101</xdr:row>
      <xdr:rowOff>78442</xdr:rowOff>
    </xdr:from>
    <xdr:to>
      <xdr:col>10</xdr:col>
      <xdr:colOff>826546</xdr:colOff>
      <xdr:row>114</xdr:row>
      <xdr:rowOff>59616</xdr:rowOff>
    </xdr:to>
    <xdr:pic>
      <xdr:nvPicPr>
        <xdr:cNvPr id="16" name="23 Imagen">
          <a:extLst>
            <a:ext uri="{FF2B5EF4-FFF2-40B4-BE49-F238E27FC236}">
              <a16:creationId xmlns:a16="http://schemas.microsoft.com/office/drawing/2014/main" id="{8F7696EF-430C-4D5E-89B5-33B77510F210}"/>
            </a:ext>
          </a:extLst>
        </xdr:cNvPr>
        <xdr:cNvPicPr>
          <a:picLocks noChangeAspect="1"/>
        </xdr:cNvPicPr>
      </xdr:nvPicPr>
      <xdr:blipFill>
        <a:blip xmlns:r="http://schemas.openxmlformats.org/officeDocument/2006/relationships" r:embed="rId15"/>
        <a:stretch>
          <a:fillRect/>
        </a:stretch>
      </xdr:blipFill>
      <xdr:spPr>
        <a:xfrm>
          <a:off x="4899212" y="20614342"/>
          <a:ext cx="3356834" cy="2373854"/>
        </a:xfrm>
        <a:prstGeom prst="rect">
          <a:avLst/>
        </a:prstGeom>
      </xdr:spPr>
    </xdr:pic>
    <xdr:clientData/>
  </xdr:twoCellAnchor>
  <xdr:twoCellAnchor editAs="oneCell">
    <xdr:from>
      <xdr:col>8</xdr:col>
      <xdr:colOff>44823</xdr:colOff>
      <xdr:row>117</xdr:row>
      <xdr:rowOff>78441</xdr:rowOff>
    </xdr:from>
    <xdr:to>
      <xdr:col>10</xdr:col>
      <xdr:colOff>848957</xdr:colOff>
      <xdr:row>130</xdr:row>
      <xdr:rowOff>59615</xdr:rowOff>
    </xdr:to>
    <xdr:pic>
      <xdr:nvPicPr>
        <xdr:cNvPr id="17" name="24 Imagen">
          <a:extLst>
            <a:ext uri="{FF2B5EF4-FFF2-40B4-BE49-F238E27FC236}">
              <a16:creationId xmlns:a16="http://schemas.microsoft.com/office/drawing/2014/main" id="{926D7131-A68D-411D-8EB4-4C7FF8CE85F0}"/>
            </a:ext>
          </a:extLst>
        </xdr:cNvPr>
        <xdr:cNvPicPr>
          <a:picLocks noChangeAspect="1"/>
        </xdr:cNvPicPr>
      </xdr:nvPicPr>
      <xdr:blipFill>
        <a:blip xmlns:r="http://schemas.openxmlformats.org/officeDocument/2006/relationships" r:embed="rId16"/>
        <a:stretch>
          <a:fillRect/>
        </a:stretch>
      </xdr:blipFill>
      <xdr:spPr>
        <a:xfrm>
          <a:off x="4921623" y="23761401"/>
          <a:ext cx="3356834" cy="2373854"/>
        </a:xfrm>
        <a:prstGeom prst="rect">
          <a:avLst/>
        </a:prstGeom>
      </xdr:spPr>
    </xdr:pic>
    <xdr:clientData/>
  </xdr:twoCellAnchor>
  <xdr:twoCellAnchor editAs="oneCell">
    <xdr:from>
      <xdr:col>2</xdr:col>
      <xdr:colOff>145676</xdr:colOff>
      <xdr:row>133</xdr:row>
      <xdr:rowOff>89647</xdr:rowOff>
    </xdr:from>
    <xdr:to>
      <xdr:col>6</xdr:col>
      <xdr:colOff>322281</xdr:colOff>
      <xdr:row>146</xdr:row>
      <xdr:rowOff>70821</xdr:rowOff>
    </xdr:to>
    <xdr:pic>
      <xdr:nvPicPr>
        <xdr:cNvPr id="18" name="25 Imagen">
          <a:extLst>
            <a:ext uri="{FF2B5EF4-FFF2-40B4-BE49-F238E27FC236}">
              <a16:creationId xmlns:a16="http://schemas.microsoft.com/office/drawing/2014/main" id="{44DEB12D-3AEF-4362-A53C-46E2AAEA3B25}"/>
            </a:ext>
          </a:extLst>
        </xdr:cNvPr>
        <xdr:cNvPicPr>
          <a:picLocks noChangeAspect="1"/>
        </xdr:cNvPicPr>
      </xdr:nvPicPr>
      <xdr:blipFill>
        <a:blip xmlns:r="http://schemas.openxmlformats.org/officeDocument/2006/relationships" r:embed="rId17"/>
        <a:stretch>
          <a:fillRect/>
        </a:stretch>
      </xdr:blipFill>
      <xdr:spPr>
        <a:xfrm>
          <a:off x="747656" y="26919667"/>
          <a:ext cx="3377005" cy="2373854"/>
        </a:xfrm>
        <a:prstGeom prst="rect">
          <a:avLst/>
        </a:prstGeom>
      </xdr:spPr>
    </xdr:pic>
    <xdr:clientData/>
  </xdr:twoCellAnchor>
  <xdr:twoCellAnchor editAs="oneCell">
    <xdr:from>
      <xdr:col>7</xdr:col>
      <xdr:colOff>336176</xdr:colOff>
      <xdr:row>133</xdr:row>
      <xdr:rowOff>56029</xdr:rowOff>
    </xdr:from>
    <xdr:to>
      <xdr:col>10</xdr:col>
      <xdr:colOff>827890</xdr:colOff>
      <xdr:row>146</xdr:row>
      <xdr:rowOff>90543</xdr:rowOff>
    </xdr:to>
    <xdr:pic>
      <xdr:nvPicPr>
        <xdr:cNvPr id="19" name="26 Imagen">
          <a:extLst>
            <a:ext uri="{FF2B5EF4-FFF2-40B4-BE49-F238E27FC236}">
              <a16:creationId xmlns:a16="http://schemas.microsoft.com/office/drawing/2014/main" id="{BFE08600-2FAE-45B6-AC84-96DC74A3CC49}"/>
            </a:ext>
          </a:extLst>
        </xdr:cNvPr>
        <xdr:cNvPicPr>
          <a:picLocks noChangeAspect="1"/>
        </xdr:cNvPicPr>
      </xdr:nvPicPr>
      <xdr:blipFill>
        <a:blip xmlns:r="http://schemas.openxmlformats.org/officeDocument/2006/relationships" r:embed="rId18"/>
        <a:stretch>
          <a:fillRect/>
        </a:stretch>
      </xdr:blipFill>
      <xdr:spPr>
        <a:xfrm>
          <a:off x="4824356" y="26886049"/>
          <a:ext cx="3433034" cy="2427194"/>
        </a:xfrm>
        <a:prstGeom prst="rect">
          <a:avLst/>
        </a:prstGeom>
      </xdr:spPr>
    </xdr:pic>
    <xdr:clientData/>
  </xdr:twoCellAnchor>
  <xdr:twoCellAnchor editAs="oneCell">
    <xdr:from>
      <xdr:col>2</xdr:col>
      <xdr:colOff>145677</xdr:colOff>
      <xdr:row>149</xdr:row>
      <xdr:rowOff>100853</xdr:rowOff>
    </xdr:from>
    <xdr:to>
      <xdr:col>6</xdr:col>
      <xdr:colOff>322282</xdr:colOff>
      <xdr:row>162</xdr:row>
      <xdr:rowOff>82027</xdr:rowOff>
    </xdr:to>
    <xdr:pic>
      <xdr:nvPicPr>
        <xdr:cNvPr id="20" name="27 Imagen">
          <a:extLst>
            <a:ext uri="{FF2B5EF4-FFF2-40B4-BE49-F238E27FC236}">
              <a16:creationId xmlns:a16="http://schemas.microsoft.com/office/drawing/2014/main" id="{39140F84-7F6C-4F0F-8F73-14B1FAB957D8}"/>
            </a:ext>
          </a:extLst>
        </xdr:cNvPr>
        <xdr:cNvPicPr>
          <a:picLocks noChangeAspect="1"/>
        </xdr:cNvPicPr>
      </xdr:nvPicPr>
      <xdr:blipFill>
        <a:blip xmlns:r="http://schemas.openxmlformats.org/officeDocument/2006/relationships" r:embed="rId19"/>
        <a:stretch>
          <a:fillRect/>
        </a:stretch>
      </xdr:blipFill>
      <xdr:spPr>
        <a:xfrm>
          <a:off x="747657" y="30077933"/>
          <a:ext cx="3377005" cy="2373854"/>
        </a:xfrm>
        <a:prstGeom prst="rect">
          <a:avLst/>
        </a:prstGeom>
      </xdr:spPr>
    </xdr:pic>
    <xdr:clientData/>
  </xdr:twoCellAnchor>
  <xdr:twoCellAnchor editAs="oneCell">
    <xdr:from>
      <xdr:col>8</xdr:col>
      <xdr:colOff>78441</xdr:colOff>
      <xdr:row>149</xdr:row>
      <xdr:rowOff>67235</xdr:rowOff>
    </xdr:from>
    <xdr:to>
      <xdr:col>10</xdr:col>
      <xdr:colOff>890195</xdr:colOff>
      <xdr:row>162</xdr:row>
      <xdr:rowOff>56029</xdr:rowOff>
    </xdr:to>
    <xdr:pic>
      <xdr:nvPicPr>
        <xdr:cNvPr id="21" name="28 Imagen">
          <a:extLst>
            <a:ext uri="{FF2B5EF4-FFF2-40B4-BE49-F238E27FC236}">
              <a16:creationId xmlns:a16="http://schemas.microsoft.com/office/drawing/2014/main" id="{0C0B75F8-C14C-4736-8C9B-51D0647CB9B5}"/>
            </a:ext>
          </a:extLst>
        </xdr:cNvPr>
        <xdr:cNvPicPr>
          <a:picLocks noChangeAspect="1"/>
        </xdr:cNvPicPr>
      </xdr:nvPicPr>
      <xdr:blipFill>
        <a:blip xmlns:r="http://schemas.openxmlformats.org/officeDocument/2006/relationships" r:embed="rId20"/>
        <a:stretch>
          <a:fillRect/>
        </a:stretch>
      </xdr:blipFill>
      <xdr:spPr>
        <a:xfrm>
          <a:off x="4955241" y="30044315"/>
          <a:ext cx="3364454" cy="2381474"/>
        </a:xfrm>
        <a:prstGeom prst="rect">
          <a:avLst/>
        </a:prstGeom>
      </xdr:spPr>
    </xdr:pic>
    <xdr:clientData/>
  </xdr:twoCellAnchor>
  <xdr:twoCellAnchor editAs="oneCell">
    <xdr:from>
      <xdr:col>2</xdr:col>
      <xdr:colOff>123264</xdr:colOff>
      <xdr:row>165</xdr:row>
      <xdr:rowOff>89647</xdr:rowOff>
    </xdr:from>
    <xdr:to>
      <xdr:col>6</xdr:col>
      <xdr:colOff>299869</xdr:colOff>
      <xdr:row>178</xdr:row>
      <xdr:rowOff>70821</xdr:rowOff>
    </xdr:to>
    <xdr:pic>
      <xdr:nvPicPr>
        <xdr:cNvPr id="22" name="29 Imagen">
          <a:extLst>
            <a:ext uri="{FF2B5EF4-FFF2-40B4-BE49-F238E27FC236}">
              <a16:creationId xmlns:a16="http://schemas.microsoft.com/office/drawing/2014/main" id="{EE76C7D8-DB61-48E1-86A5-7856CA76E85E}"/>
            </a:ext>
          </a:extLst>
        </xdr:cNvPr>
        <xdr:cNvPicPr>
          <a:picLocks noChangeAspect="1"/>
        </xdr:cNvPicPr>
      </xdr:nvPicPr>
      <xdr:blipFill>
        <a:blip xmlns:r="http://schemas.openxmlformats.org/officeDocument/2006/relationships" r:embed="rId21"/>
        <a:stretch>
          <a:fillRect/>
        </a:stretch>
      </xdr:blipFill>
      <xdr:spPr>
        <a:xfrm>
          <a:off x="725244" y="33213787"/>
          <a:ext cx="3377005" cy="2373854"/>
        </a:xfrm>
        <a:prstGeom prst="rect">
          <a:avLst/>
        </a:prstGeom>
      </xdr:spPr>
    </xdr:pic>
    <xdr:clientData/>
  </xdr:twoCellAnchor>
  <xdr:twoCellAnchor editAs="oneCell">
    <xdr:from>
      <xdr:col>7</xdr:col>
      <xdr:colOff>291353</xdr:colOff>
      <xdr:row>165</xdr:row>
      <xdr:rowOff>56029</xdr:rowOff>
    </xdr:from>
    <xdr:to>
      <xdr:col>10</xdr:col>
      <xdr:colOff>783067</xdr:colOff>
      <xdr:row>178</xdr:row>
      <xdr:rowOff>90543</xdr:rowOff>
    </xdr:to>
    <xdr:pic>
      <xdr:nvPicPr>
        <xdr:cNvPr id="23" name="31 Imagen">
          <a:extLst>
            <a:ext uri="{FF2B5EF4-FFF2-40B4-BE49-F238E27FC236}">
              <a16:creationId xmlns:a16="http://schemas.microsoft.com/office/drawing/2014/main" id="{B9007E86-C98F-49C7-ACEB-C908312261DF}"/>
            </a:ext>
          </a:extLst>
        </xdr:cNvPr>
        <xdr:cNvPicPr>
          <a:picLocks noChangeAspect="1"/>
        </xdr:cNvPicPr>
      </xdr:nvPicPr>
      <xdr:blipFill>
        <a:blip xmlns:r="http://schemas.openxmlformats.org/officeDocument/2006/relationships" r:embed="rId22"/>
        <a:stretch>
          <a:fillRect/>
        </a:stretch>
      </xdr:blipFill>
      <xdr:spPr>
        <a:xfrm>
          <a:off x="4779533" y="33180169"/>
          <a:ext cx="3433034" cy="2427194"/>
        </a:xfrm>
        <a:prstGeom prst="rect">
          <a:avLst/>
        </a:prstGeom>
      </xdr:spPr>
    </xdr:pic>
    <xdr:clientData/>
  </xdr:twoCellAnchor>
  <xdr:twoCellAnchor editAs="oneCell">
    <xdr:from>
      <xdr:col>2</xdr:col>
      <xdr:colOff>145676</xdr:colOff>
      <xdr:row>181</xdr:row>
      <xdr:rowOff>44824</xdr:rowOff>
    </xdr:from>
    <xdr:to>
      <xdr:col>6</xdr:col>
      <xdr:colOff>390861</xdr:colOff>
      <xdr:row>194</xdr:row>
      <xdr:rowOff>79338</xdr:rowOff>
    </xdr:to>
    <xdr:pic>
      <xdr:nvPicPr>
        <xdr:cNvPr id="24" name="32 Imagen">
          <a:extLst>
            <a:ext uri="{FF2B5EF4-FFF2-40B4-BE49-F238E27FC236}">
              <a16:creationId xmlns:a16="http://schemas.microsoft.com/office/drawing/2014/main" id="{52DD32B0-F26E-45A5-B4D6-5875D3BDD9BD}"/>
            </a:ext>
          </a:extLst>
        </xdr:cNvPr>
        <xdr:cNvPicPr>
          <a:picLocks noChangeAspect="1"/>
        </xdr:cNvPicPr>
      </xdr:nvPicPr>
      <xdr:blipFill>
        <a:blip xmlns:r="http://schemas.openxmlformats.org/officeDocument/2006/relationships" r:embed="rId23"/>
        <a:stretch>
          <a:fillRect/>
        </a:stretch>
      </xdr:blipFill>
      <xdr:spPr>
        <a:xfrm>
          <a:off x="747656" y="36316024"/>
          <a:ext cx="3445585" cy="2427194"/>
        </a:xfrm>
        <a:prstGeom prst="rect">
          <a:avLst/>
        </a:prstGeom>
      </xdr:spPr>
    </xdr:pic>
    <xdr:clientData/>
  </xdr:twoCellAnchor>
  <xdr:twoCellAnchor editAs="oneCell">
    <xdr:from>
      <xdr:col>7</xdr:col>
      <xdr:colOff>369795</xdr:colOff>
      <xdr:row>181</xdr:row>
      <xdr:rowOff>78442</xdr:rowOff>
    </xdr:from>
    <xdr:to>
      <xdr:col>10</xdr:col>
      <xdr:colOff>853889</xdr:colOff>
      <xdr:row>194</xdr:row>
      <xdr:rowOff>105336</xdr:rowOff>
    </xdr:to>
    <xdr:pic>
      <xdr:nvPicPr>
        <xdr:cNvPr id="25" name="33 Imagen">
          <a:extLst>
            <a:ext uri="{FF2B5EF4-FFF2-40B4-BE49-F238E27FC236}">
              <a16:creationId xmlns:a16="http://schemas.microsoft.com/office/drawing/2014/main" id="{B50A5196-3AF1-4DA3-B97C-EC46D6C929DA}"/>
            </a:ext>
          </a:extLst>
        </xdr:cNvPr>
        <xdr:cNvPicPr>
          <a:picLocks noChangeAspect="1"/>
        </xdr:cNvPicPr>
      </xdr:nvPicPr>
      <xdr:blipFill>
        <a:blip xmlns:r="http://schemas.openxmlformats.org/officeDocument/2006/relationships" r:embed="rId24"/>
        <a:stretch>
          <a:fillRect/>
        </a:stretch>
      </xdr:blipFill>
      <xdr:spPr>
        <a:xfrm>
          <a:off x="4857975" y="36349642"/>
          <a:ext cx="3425414" cy="2419574"/>
        </a:xfrm>
        <a:prstGeom prst="rect">
          <a:avLst/>
        </a:prstGeom>
      </xdr:spPr>
    </xdr:pic>
    <xdr:clientData/>
  </xdr:twoCellAnchor>
  <xdr:twoCellAnchor editAs="oneCell">
    <xdr:from>
      <xdr:col>2</xdr:col>
      <xdr:colOff>145676</xdr:colOff>
      <xdr:row>197</xdr:row>
      <xdr:rowOff>67236</xdr:rowOff>
    </xdr:from>
    <xdr:to>
      <xdr:col>6</xdr:col>
      <xdr:colOff>390861</xdr:colOff>
      <xdr:row>210</xdr:row>
      <xdr:rowOff>101750</xdr:rowOff>
    </xdr:to>
    <xdr:pic>
      <xdr:nvPicPr>
        <xdr:cNvPr id="26" name="39 Imagen">
          <a:extLst>
            <a:ext uri="{FF2B5EF4-FFF2-40B4-BE49-F238E27FC236}">
              <a16:creationId xmlns:a16="http://schemas.microsoft.com/office/drawing/2014/main" id="{06D64FBD-2D8B-45AA-85E8-4055DC0DF2A4}"/>
            </a:ext>
          </a:extLst>
        </xdr:cNvPr>
        <xdr:cNvPicPr>
          <a:picLocks noChangeAspect="1"/>
        </xdr:cNvPicPr>
      </xdr:nvPicPr>
      <xdr:blipFill>
        <a:blip xmlns:r="http://schemas.openxmlformats.org/officeDocument/2006/relationships" r:embed="rId25"/>
        <a:stretch>
          <a:fillRect/>
        </a:stretch>
      </xdr:blipFill>
      <xdr:spPr>
        <a:xfrm>
          <a:off x="747656" y="39485496"/>
          <a:ext cx="3445585" cy="2427194"/>
        </a:xfrm>
        <a:prstGeom prst="rect">
          <a:avLst/>
        </a:prstGeom>
      </xdr:spPr>
    </xdr:pic>
    <xdr:clientData/>
  </xdr:twoCellAnchor>
  <xdr:twoCellAnchor editAs="oneCell">
    <xdr:from>
      <xdr:col>8</xdr:col>
      <xdr:colOff>44824</xdr:colOff>
      <xdr:row>197</xdr:row>
      <xdr:rowOff>112059</xdr:rowOff>
    </xdr:from>
    <xdr:to>
      <xdr:col>10</xdr:col>
      <xdr:colOff>848958</xdr:colOff>
      <xdr:row>210</xdr:row>
      <xdr:rowOff>93233</xdr:rowOff>
    </xdr:to>
    <xdr:pic>
      <xdr:nvPicPr>
        <xdr:cNvPr id="27" name="40 Imagen">
          <a:extLst>
            <a:ext uri="{FF2B5EF4-FFF2-40B4-BE49-F238E27FC236}">
              <a16:creationId xmlns:a16="http://schemas.microsoft.com/office/drawing/2014/main" id="{1999FB8E-B6E5-4954-965B-9CA0B2409408}"/>
            </a:ext>
          </a:extLst>
        </xdr:cNvPr>
        <xdr:cNvPicPr>
          <a:picLocks noChangeAspect="1"/>
        </xdr:cNvPicPr>
      </xdr:nvPicPr>
      <xdr:blipFill>
        <a:blip xmlns:r="http://schemas.openxmlformats.org/officeDocument/2006/relationships" r:embed="rId26"/>
        <a:stretch>
          <a:fillRect/>
        </a:stretch>
      </xdr:blipFill>
      <xdr:spPr>
        <a:xfrm>
          <a:off x="4921624" y="39530319"/>
          <a:ext cx="3356834" cy="2373854"/>
        </a:xfrm>
        <a:prstGeom prst="rect">
          <a:avLst/>
        </a:prstGeom>
      </xdr:spPr>
    </xdr:pic>
    <xdr:clientData/>
  </xdr:twoCellAnchor>
  <xdr:twoCellAnchor editAs="oneCell">
    <xdr:from>
      <xdr:col>2</xdr:col>
      <xdr:colOff>145676</xdr:colOff>
      <xdr:row>213</xdr:row>
      <xdr:rowOff>67235</xdr:rowOff>
    </xdr:from>
    <xdr:to>
      <xdr:col>6</xdr:col>
      <xdr:colOff>390861</xdr:colOff>
      <xdr:row>226</xdr:row>
      <xdr:rowOff>101750</xdr:rowOff>
    </xdr:to>
    <xdr:pic>
      <xdr:nvPicPr>
        <xdr:cNvPr id="28" name="60 Imagen">
          <a:extLst>
            <a:ext uri="{FF2B5EF4-FFF2-40B4-BE49-F238E27FC236}">
              <a16:creationId xmlns:a16="http://schemas.microsoft.com/office/drawing/2014/main" id="{395A7F5C-3FBB-4CCA-A7FF-B396BC55771C}"/>
            </a:ext>
          </a:extLst>
        </xdr:cNvPr>
        <xdr:cNvPicPr>
          <a:picLocks noChangeAspect="1"/>
        </xdr:cNvPicPr>
      </xdr:nvPicPr>
      <xdr:blipFill>
        <a:blip xmlns:r="http://schemas.openxmlformats.org/officeDocument/2006/relationships" r:embed="rId27"/>
        <a:stretch>
          <a:fillRect/>
        </a:stretch>
      </xdr:blipFill>
      <xdr:spPr>
        <a:xfrm>
          <a:off x="747656" y="42632555"/>
          <a:ext cx="3445585" cy="2427195"/>
        </a:xfrm>
        <a:prstGeom prst="rect">
          <a:avLst/>
        </a:prstGeom>
      </xdr:spPr>
    </xdr:pic>
    <xdr:clientData/>
  </xdr:twoCellAnchor>
  <xdr:twoCellAnchor editAs="oneCell">
    <xdr:from>
      <xdr:col>7</xdr:col>
      <xdr:colOff>302559</xdr:colOff>
      <xdr:row>212</xdr:row>
      <xdr:rowOff>369794</xdr:rowOff>
    </xdr:from>
    <xdr:to>
      <xdr:col>10</xdr:col>
      <xdr:colOff>794273</xdr:colOff>
      <xdr:row>226</xdr:row>
      <xdr:rowOff>23309</xdr:rowOff>
    </xdr:to>
    <xdr:pic>
      <xdr:nvPicPr>
        <xdr:cNvPr id="29" name="64 Imagen">
          <a:extLst>
            <a:ext uri="{FF2B5EF4-FFF2-40B4-BE49-F238E27FC236}">
              <a16:creationId xmlns:a16="http://schemas.microsoft.com/office/drawing/2014/main" id="{BE4AFE06-E4B2-43FE-BD3B-B112BEE3BEC3}"/>
            </a:ext>
          </a:extLst>
        </xdr:cNvPr>
        <xdr:cNvPicPr>
          <a:picLocks noChangeAspect="1"/>
        </xdr:cNvPicPr>
      </xdr:nvPicPr>
      <xdr:blipFill>
        <a:blip xmlns:r="http://schemas.openxmlformats.org/officeDocument/2006/relationships" r:embed="rId28"/>
        <a:stretch>
          <a:fillRect/>
        </a:stretch>
      </xdr:blipFill>
      <xdr:spPr>
        <a:xfrm>
          <a:off x="4790739" y="42554114"/>
          <a:ext cx="3433034" cy="2427195"/>
        </a:xfrm>
        <a:prstGeom prst="rect">
          <a:avLst/>
        </a:prstGeom>
      </xdr:spPr>
    </xdr:pic>
    <xdr:clientData/>
  </xdr:twoCellAnchor>
  <xdr:twoCellAnchor editAs="oneCell">
    <xdr:from>
      <xdr:col>2</xdr:col>
      <xdr:colOff>190501</xdr:colOff>
      <xdr:row>229</xdr:row>
      <xdr:rowOff>56030</xdr:rowOff>
    </xdr:from>
    <xdr:to>
      <xdr:col>6</xdr:col>
      <xdr:colOff>435686</xdr:colOff>
      <xdr:row>242</xdr:row>
      <xdr:rowOff>82924</xdr:rowOff>
    </xdr:to>
    <xdr:pic>
      <xdr:nvPicPr>
        <xdr:cNvPr id="30" name="65 Imagen">
          <a:extLst>
            <a:ext uri="{FF2B5EF4-FFF2-40B4-BE49-F238E27FC236}">
              <a16:creationId xmlns:a16="http://schemas.microsoft.com/office/drawing/2014/main" id="{A824CFAE-90A8-43FD-AE89-F5D2D7D2B7F9}"/>
            </a:ext>
          </a:extLst>
        </xdr:cNvPr>
        <xdr:cNvPicPr>
          <a:picLocks noChangeAspect="1"/>
        </xdr:cNvPicPr>
      </xdr:nvPicPr>
      <xdr:blipFill>
        <a:blip xmlns:r="http://schemas.openxmlformats.org/officeDocument/2006/relationships" r:embed="rId29"/>
        <a:stretch>
          <a:fillRect/>
        </a:stretch>
      </xdr:blipFill>
      <xdr:spPr>
        <a:xfrm>
          <a:off x="792481" y="45768410"/>
          <a:ext cx="3445585" cy="2419574"/>
        </a:xfrm>
        <a:prstGeom prst="rect">
          <a:avLst/>
        </a:prstGeom>
      </xdr:spPr>
    </xdr:pic>
    <xdr:clientData/>
  </xdr:twoCellAnchor>
  <xdr:twoCellAnchor editAs="oneCell">
    <xdr:from>
      <xdr:col>2</xdr:col>
      <xdr:colOff>123264</xdr:colOff>
      <xdr:row>69</xdr:row>
      <xdr:rowOff>78441</xdr:rowOff>
    </xdr:from>
    <xdr:to>
      <xdr:col>6</xdr:col>
      <xdr:colOff>360829</xdr:colOff>
      <xdr:row>82</xdr:row>
      <xdr:rowOff>105335</xdr:rowOff>
    </xdr:to>
    <xdr:pic>
      <xdr:nvPicPr>
        <xdr:cNvPr id="31" name="66 Imagen">
          <a:extLst>
            <a:ext uri="{FF2B5EF4-FFF2-40B4-BE49-F238E27FC236}">
              <a16:creationId xmlns:a16="http://schemas.microsoft.com/office/drawing/2014/main" id="{29BE29EC-9A42-4280-8A00-A0D5745C066D}"/>
            </a:ext>
          </a:extLst>
        </xdr:cNvPr>
        <xdr:cNvPicPr>
          <a:picLocks noChangeAspect="1"/>
        </xdr:cNvPicPr>
      </xdr:nvPicPr>
      <xdr:blipFill>
        <a:blip xmlns:r="http://schemas.openxmlformats.org/officeDocument/2006/relationships" r:embed="rId30"/>
        <a:stretch>
          <a:fillRect/>
        </a:stretch>
      </xdr:blipFill>
      <xdr:spPr>
        <a:xfrm>
          <a:off x="725244" y="14274501"/>
          <a:ext cx="3437965" cy="2419574"/>
        </a:xfrm>
        <a:prstGeom prst="rect">
          <a:avLst/>
        </a:prstGeom>
      </xdr:spPr>
    </xdr:pic>
    <xdr:clientData/>
  </xdr:twoCellAnchor>
  <xdr:twoCellAnchor editAs="oneCell">
    <xdr:from>
      <xdr:col>8</xdr:col>
      <xdr:colOff>0</xdr:colOff>
      <xdr:row>69</xdr:row>
      <xdr:rowOff>67235</xdr:rowOff>
    </xdr:from>
    <xdr:to>
      <xdr:col>10</xdr:col>
      <xdr:colOff>804134</xdr:colOff>
      <xdr:row>82</xdr:row>
      <xdr:rowOff>48409</xdr:rowOff>
    </xdr:to>
    <xdr:pic>
      <xdr:nvPicPr>
        <xdr:cNvPr id="32" name="72 Imagen">
          <a:extLst>
            <a:ext uri="{FF2B5EF4-FFF2-40B4-BE49-F238E27FC236}">
              <a16:creationId xmlns:a16="http://schemas.microsoft.com/office/drawing/2014/main" id="{0B818C5D-8FB4-45BB-8CEB-B071DE0A4073}"/>
            </a:ext>
          </a:extLst>
        </xdr:cNvPr>
        <xdr:cNvPicPr>
          <a:picLocks noChangeAspect="1"/>
        </xdr:cNvPicPr>
      </xdr:nvPicPr>
      <xdr:blipFill>
        <a:blip xmlns:r="http://schemas.openxmlformats.org/officeDocument/2006/relationships" r:embed="rId31"/>
        <a:stretch>
          <a:fillRect/>
        </a:stretch>
      </xdr:blipFill>
      <xdr:spPr>
        <a:xfrm>
          <a:off x="4876800" y="14263295"/>
          <a:ext cx="3356834" cy="2373854"/>
        </a:xfrm>
        <a:prstGeom prst="rect">
          <a:avLst/>
        </a:prstGeom>
      </xdr:spPr>
    </xdr:pic>
    <xdr:clientData/>
  </xdr:twoCellAnchor>
  <xdr:twoCellAnchor editAs="oneCell">
    <xdr:from>
      <xdr:col>7</xdr:col>
      <xdr:colOff>336177</xdr:colOff>
      <xdr:row>229</xdr:row>
      <xdr:rowOff>56029</xdr:rowOff>
    </xdr:from>
    <xdr:to>
      <xdr:col>10</xdr:col>
      <xdr:colOff>820271</xdr:colOff>
      <xdr:row>242</xdr:row>
      <xdr:rowOff>82923</xdr:rowOff>
    </xdr:to>
    <xdr:pic>
      <xdr:nvPicPr>
        <xdr:cNvPr id="33" name="73 Imagen">
          <a:extLst>
            <a:ext uri="{FF2B5EF4-FFF2-40B4-BE49-F238E27FC236}">
              <a16:creationId xmlns:a16="http://schemas.microsoft.com/office/drawing/2014/main" id="{BC759D05-1B5A-4506-B50E-771E25FD243B}"/>
            </a:ext>
          </a:extLst>
        </xdr:cNvPr>
        <xdr:cNvPicPr>
          <a:picLocks noChangeAspect="1"/>
        </xdr:cNvPicPr>
      </xdr:nvPicPr>
      <xdr:blipFill>
        <a:blip xmlns:r="http://schemas.openxmlformats.org/officeDocument/2006/relationships" r:embed="rId32"/>
        <a:stretch>
          <a:fillRect/>
        </a:stretch>
      </xdr:blipFill>
      <xdr:spPr>
        <a:xfrm>
          <a:off x="4824357" y="45768409"/>
          <a:ext cx="3425414" cy="241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8626A44A-4D3C-43D2-8568-EA8050FBC71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C232F714-F5A6-4C71-AAFF-C5AD0D6135FA}"/>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0</xdr:colOff>
      <xdr:row>309</xdr:row>
      <xdr:rowOff>0</xdr:rowOff>
    </xdr:from>
    <xdr:to>
      <xdr:col>2</xdr:col>
      <xdr:colOff>693420</xdr:colOff>
      <xdr:row>309</xdr:row>
      <xdr:rowOff>0</xdr:rowOff>
    </xdr:to>
    <xdr:pic>
      <xdr:nvPicPr>
        <xdr:cNvPr id="4" name="Imagen 3">
          <a:extLst>
            <a:ext uri="{FF2B5EF4-FFF2-40B4-BE49-F238E27FC236}">
              <a16:creationId xmlns:a16="http://schemas.microsoft.com/office/drawing/2014/main" id="{E5742F87-FADF-4EAD-A00E-711E5614B0B7}"/>
            </a:ext>
          </a:extLst>
        </xdr:cNvPr>
        <xdr:cNvPicPr>
          <a:picLocks noChangeAspect="1"/>
        </xdr:cNvPicPr>
      </xdr:nvPicPr>
      <xdr:blipFill>
        <a:blip xmlns:r="http://schemas.openxmlformats.org/officeDocument/2006/relationships" r:embed="rId3"/>
        <a:stretch>
          <a:fillRect/>
        </a:stretch>
      </xdr:blipFill>
      <xdr:spPr>
        <a:xfrm>
          <a:off x="0" y="3397758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5" name="Imagen 4">
          <a:extLst>
            <a:ext uri="{FF2B5EF4-FFF2-40B4-BE49-F238E27FC236}">
              <a16:creationId xmlns:a16="http://schemas.microsoft.com/office/drawing/2014/main" id="{F0AE5D87-C6E5-4DE7-B253-12DFD65673A4}"/>
            </a:ext>
          </a:extLst>
        </xdr:cNvPr>
        <xdr:cNvPicPr>
          <a:picLocks noChangeAspect="1"/>
        </xdr:cNvPicPr>
      </xdr:nvPicPr>
      <xdr:blipFill>
        <a:blip xmlns:r="http://schemas.openxmlformats.org/officeDocument/2006/relationships" r:embed="rId3"/>
        <a:stretch>
          <a:fillRect/>
        </a:stretch>
      </xdr:blipFill>
      <xdr:spPr>
        <a:xfrm>
          <a:off x="152400" y="37071300"/>
          <a:ext cx="2308860" cy="0"/>
        </a:xfrm>
        <a:prstGeom prst="rect">
          <a:avLst/>
        </a:prstGeom>
      </xdr:spPr>
    </xdr:pic>
    <xdr:clientData/>
  </xdr:twoCellAnchor>
  <xdr:twoCellAnchor editAs="oneCell">
    <xdr:from>
      <xdr:col>0</xdr:col>
      <xdr:colOff>433917</xdr:colOff>
      <xdr:row>229</xdr:row>
      <xdr:rowOff>84667</xdr:rowOff>
    </xdr:from>
    <xdr:to>
      <xdr:col>4</xdr:col>
      <xdr:colOff>746337</xdr:colOff>
      <xdr:row>242</xdr:row>
      <xdr:rowOff>130387</xdr:rowOff>
    </xdr:to>
    <xdr:pic>
      <xdr:nvPicPr>
        <xdr:cNvPr id="6" name="Imagen 5">
          <a:extLst>
            <a:ext uri="{FF2B5EF4-FFF2-40B4-BE49-F238E27FC236}">
              <a16:creationId xmlns:a16="http://schemas.microsoft.com/office/drawing/2014/main" id="{CE1119DB-810C-4EB2-924F-655253319CF0}"/>
            </a:ext>
          </a:extLst>
        </xdr:cNvPr>
        <xdr:cNvPicPr>
          <a:picLocks noChangeAspect="1"/>
        </xdr:cNvPicPr>
      </xdr:nvPicPr>
      <xdr:blipFill>
        <a:blip xmlns:r="http://schemas.openxmlformats.org/officeDocument/2006/relationships" r:embed="rId4"/>
        <a:stretch>
          <a:fillRect/>
        </a:stretch>
      </xdr:blipFill>
      <xdr:spPr>
        <a:xfrm>
          <a:off x="433917" y="28072927"/>
          <a:ext cx="3482340" cy="2522220"/>
        </a:xfrm>
        <a:prstGeom prst="rect">
          <a:avLst/>
        </a:prstGeom>
      </xdr:spPr>
    </xdr:pic>
    <xdr:clientData/>
  </xdr:twoCellAnchor>
  <xdr:twoCellAnchor editAs="oneCell">
    <xdr:from>
      <xdr:col>6</xdr:col>
      <xdr:colOff>391584</xdr:colOff>
      <xdr:row>229</xdr:row>
      <xdr:rowOff>74083</xdr:rowOff>
    </xdr:from>
    <xdr:to>
      <xdr:col>10</xdr:col>
      <xdr:colOff>124884</xdr:colOff>
      <xdr:row>242</xdr:row>
      <xdr:rowOff>112183</xdr:rowOff>
    </xdr:to>
    <xdr:pic>
      <xdr:nvPicPr>
        <xdr:cNvPr id="7" name="Imagen 6">
          <a:extLst>
            <a:ext uri="{FF2B5EF4-FFF2-40B4-BE49-F238E27FC236}">
              <a16:creationId xmlns:a16="http://schemas.microsoft.com/office/drawing/2014/main" id="{B278E0BA-438E-42AD-AD0B-F8792B8E7451}"/>
            </a:ext>
          </a:extLst>
        </xdr:cNvPr>
        <xdr:cNvPicPr>
          <a:picLocks noChangeAspect="1"/>
        </xdr:cNvPicPr>
      </xdr:nvPicPr>
      <xdr:blipFill>
        <a:blip xmlns:r="http://schemas.openxmlformats.org/officeDocument/2006/relationships" r:embed="rId5"/>
        <a:stretch>
          <a:fillRect/>
        </a:stretch>
      </xdr:blipFill>
      <xdr:spPr>
        <a:xfrm>
          <a:off x="4994064" y="28062343"/>
          <a:ext cx="3482340" cy="2514600"/>
        </a:xfrm>
        <a:prstGeom prst="rect">
          <a:avLst/>
        </a:prstGeom>
      </xdr:spPr>
    </xdr:pic>
    <xdr:clientData/>
  </xdr:twoCellAnchor>
  <xdr:twoCellAnchor editAs="oneCell">
    <xdr:from>
      <xdr:col>0</xdr:col>
      <xdr:colOff>317500</xdr:colOff>
      <xdr:row>405</xdr:row>
      <xdr:rowOff>74084</xdr:rowOff>
    </xdr:from>
    <xdr:to>
      <xdr:col>4</xdr:col>
      <xdr:colOff>622300</xdr:colOff>
      <xdr:row>418</xdr:row>
      <xdr:rowOff>112184</xdr:rowOff>
    </xdr:to>
    <xdr:pic>
      <xdr:nvPicPr>
        <xdr:cNvPr id="8" name="Imagen 7">
          <a:extLst>
            <a:ext uri="{FF2B5EF4-FFF2-40B4-BE49-F238E27FC236}">
              <a16:creationId xmlns:a16="http://schemas.microsoft.com/office/drawing/2014/main" id="{79E46833-C074-4CCB-957C-CB496478879B}"/>
            </a:ext>
          </a:extLst>
        </xdr:cNvPr>
        <xdr:cNvPicPr>
          <a:picLocks noChangeAspect="1"/>
        </xdr:cNvPicPr>
      </xdr:nvPicPr>
      <xdr:blipFill>
        <a:blip xmlns:r="http://schemas.openxmlformats.org/officeDocument/2006/relationships" r:embed="rId6"/>
        <a:stretch>
          <a:fillRect/>
        </a:stretch>
      </xdr:blipFill>
      <xdr:spPr>
        <a:xfrm>
          <a:off x="317500" y="49024964"/>
          <a:ext cx="3474720" cy="241554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9" name="Imagen 8">
          <a:extLst>
            <a:ext uri="{FF2B5EF4-FFF2-40B4-BE49-F238E27FC236}">
              <a16:creationId xmlns:a16="http://schemas.microsoft.com/office/drawing/2014/main" id="{8D7EDE5B-BE8C-4E81-853C-9FB74D36AE4D}"/>
            </a:ext>
          </a:extLst>
        </xdr:cNvPr>
        <xdr:cNvPicPr>
          <a:picLocks noChangeAspect="1"/>
        </xdr:cNvPicPr>
      </xdr:nvPicPr>
      <xdr:blipFill>
        <a:blip xmlns:r="http://schemas.openxmlformats.org/officeDocument/2006/relationships" r:embed="rId7"/>
        <a:stretch>
          <a:fillRect/>
        </a:stretch>
      </xdr:blipFill>
      <xdr:spPr>
        <a:xfrm>
          <a:off x="5163396" y="13174557"/>
          <a:ext cx="0" cy="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10" name="Imagen 9">
          <a:extLst>
            <a:ext uri="{FF2B5EF4-FFF2-40B4-BE49-F238E27FC236}">
              <a16:creationId xmlns:a16="http://schemas.microsoft.com/office/drawing/2014/main" id="{B122957E-B80C-4238-B23A-4AC8E22D80CF}"/>
            </a:ext>
          </a:extLst>
        </xdr:cNvPr>
        <xdr:cNvPicPr>
          <a:picLocks noChangeAspect="1"/>
        </xdr:cNvPicPr>
      </xdr:nvPicPr>
      <xdr:blipFill>
        <a:blip xmlns:r="http://schemas.openxmlformats.org/officeDocument/2006/relationships" r:embed="rId8"/>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11" name="Imagen 10">
          <a:extLst>
            <a:ext uri="{FF2B5EF4-FFF2-40B4-BE49-F238E27FC236}">
              <a16:creationId xmlns:a16="http://schemas.microsoft.com/office/drawing/2014/main" id="{4E73D34A-CAA0-421B-9CCB-D9E3022C9738}"/>
            </a:ext>
          </a:extLst>
        </xdr:cNvPr>
        <xdr:cNvPicPr>
          <a:picLocks noChangeAspect="1"/>
        </xdr:cNvPicPr>
      </xdr:nvPicPr>
      <xdr:blipFill>
        <a:blip xmlns:r="http://schemas.openxmlformats.org/officeDocument/2006/relationships" r:embed="rId9"/>
        <a:stretch>
          <a:fillRect/>
        </a:stretch>
      </xdr:blipFill>
      <xdr:spPr>
        <a:xfrm>
          <a:off x="5046980" y="7313084"/>
          <a:ext cx="3489960" cy="2423160"/>
        </a:xfrm>
        <a:prstGeom prst="rect">
          <a:avLst/>
        </a:prstGeom>
      </xdr:spPr>
    </xdr:pic>
    <xdr:clientData/>
  </xdr:twoCellAnchor>
  <xdr:twoCellAnchor editAs="oneCell">
    <xdr:from>
      <xdr:col>0</xdr:col>
      <xdr:colOff>349250</xdr:colOff>
      <xdr:row>421</xdr:row>
      <xdr:rowOff>74084</xdr:rowOff>
    </xdr:from>
    <xdr:to>
      <xdr:col>4</xdr:col>
      <xdr:colOff>661670</xdr:colOff>
      <xdr:row>434</xdr:row>
      <xdr:rowOff>119804</xdr:rowOff>
    </xdr:to>
    <xdr:pic>
      <xdr:nvPicPr>
        <xdr:cNvPr id="12" name="Imagen 11">
          <a:extLst>
            <a:ext uri="{FF2B5EF4-FFF2-40B4-BE49-F238E27FC236}">
              <a16:creationId xmlns:a16="http://schemas.microsoft.com/office/drawing/2014/main" id="{D0521B59-001C-455C-8545-CF89260E1ABB}"/>
            </a:ext>
          </a:extLst>
        </xdr:cNvPr>
        <xdr:cNvPicPr>
          <a:picLocks noChangeAspect="1"/>
        </xdr:cNvPicPr>
      </xdr:nvPicPr>
      <xdr:blipFill>
        <a:blip xmlns:r="http://schemas.openxmlformats.org/officeDocument/2006/relationships" r:embed="rId10"/>
        <a:stretch>
          <a:fillRect/>
        </a:stretch>
      </xdr:blipFill>
      <xdr:spPr>
        <a:xfrm>
          <a:off x="349250" y="51966284"/>
          <a:ext cx="3482340" cy="2423160"/>
        </a:xfrm>
        <a:prstGeom prst="rect">
          <a:avLst/>
        </a:prstGeom>
      </xdr:spPr>
    </xdr:pic>
    <xdr:clientData/>
  </xdr:twoCellAnchor>
  <xdr:twoCellAnchor editAs="oneCell">
    <xdr:from>
      <xdr:col>6</xdr:col>
      <xdr:colOff>296333</xdr:colOff>
      <xdr:row>421</xdr:row>
      <xdr:rowOff>74084</xdr:rowOff>
    </xdr:from>
    <xdr:to>
      <xdr:col>10</xdr:col>
      <xdr:colOff>37253</xdr:colOff>
      <xdr:row>434</xdr:row>
      <xdr:rowOff>119804</xdr:rowOff>
    </xdr:to>
    <xdr:pic>
      <xdr:nvPicPr>
        <xdr:cNvPr id="13" name="Imagen 12">
          <a:extLst>
            <a:ext uri="{FF2B5EF4-FFF2-40B4-BE49-F238E27FC236}">
              <a16:creationId xmlns:a16="http://schemas.microsoft.com/office/drawing/2014/main" id="{40775FC8-031E-4C4C-8142-39763142F4E5}"/>
            </a:ext>
          </a:extLst>
        </xdr:cNvPr>
        <xdr:cNvPicPr>
          <a:picLocks noChangeAspect="1"/>
        </xdr:cNvPicPr>
      </xdr:nvPicPr>
      <xdr:blipFill>
        <a:blip xmlns:r="http://schemas.openxmlformats.org/officeDocument/2006/relationships" r:embed="rId11"/>
        <a:stretch>
          <a:fillRect/>
        </a:stretch>
      </xdr:blipFill>
      <xdr:spPr>
        <a:xfrm>
          <a:off x="4898813" y="51966284"/>
          <a:ext cx="3489960" cy="2423160"/>
        </a:xfrm>
        <a:prstGeom prst="rect">
          <a:avLst/>
        </a:prstGeom>
      </xdr:spPr>
    </xdr:pic>
    <xdr:clientData/>
  </xdr:twoCellAnchor>
  <xdr:twoCellAnchor editAs="oneCell">
    <xdr:from>
      <xdr:col>0</xdr:col>
      <xdr:colOff>402167</xdr:colOff>
      <xdr:row>389</xdr:row>
      <xdr:rowOff>42333</xdr:rowOff>
    </xdr:from>
    <xdr:to>
      <xdr:col>4</xdr:col>
      <xdr:colOff>714587</xdr:colOff>
      <xdr:row>402</xdr:row>
      <xdr:rowOff>88053</xdr:rowOff>
    </xdr:to>
    <xdr:pic>
      <xdr:nvPicPr>
        <xdr:cNvPr id="14" name="Imagen 13">
          <a:extLst>
            <a:ext uri="{FF2B5EF4-FFF2-40B4-BE49-F238E27FC236}">
              <a16:creationId xmlns:a16="http://schemas.microsoft.com/office/drawing/2014/main" id="{FD9ADB83-38AE-48FD-8DFD-F0515DA949C7}"/>
            </a:ext>
          </a:extLst>
        </xdr:cNvPr>
        <xdr:cNvPicPr>
          <a:picLocks noChangeAspect="1"/>
        </xdr:cNvPicPr>
      </xdr:nvPicPr>
      <xdr:blipFill>
        <a:blip xmlns:r="http://schemas.openxmlformats.org/officeDocument/2006/relationships" r:embed="rId12"/>
        <a:stretch>
          <a:fillRect/>
        </a:stretch>
      </xdr:blipFill>
      <xdr:spPr>
        <a:xfrm>
          <a:off x="402167" y="46051893"/>
          <a:ext cx="3482340" cy="2423160"/>
        </a:xfrm>
        <a:prstGeom prst="rect">
          <a:avLst/>
        </a:prstGeom>
      </xdr:spPr>
    </xdr:pic>
    <xdr:clientData/>
  </xdr:twoCellAnchor>
  <xdr:twoCellAnchor editAs="oneCell">
    <xdr:from>
      <xdr:col>6</xdr:col>
      <xdr:colOff>465667</xdr:colOff>
      <xdr:row>405</xdr:row>
      <xdr:rowOff>95250</xdr:rowOff>
    </xdr:from>
    <xdr:to>
      <xdr:col>10</xdr:col>
      <xdr:colOff>206587</xdr:colOff>
      <xdr:row>418</xdr:row>
      <xdr:rowOff>140970</xdr:rowOff>
    </xdr:to>
    <xdr:pic>
      <xdr:nvPicPr>
        <xdr:cNvPr id="15" name="Imagen 14">
          <a:extLst>
            <a:ext uri="{FF2B5EF4-FFF2-40B4-BE49-F238E27FC236}">
              <a16:creationId xmlns:a16="http://schemas.microsoft.com/office/drawing/2014/main" id="{BD45B90F-01EE-410F-904F-9D393A7DE6AE}"/>
            </a:ext>
          </a:extLst>
        </xdr:cNvPr>
        <xdr:cNvPicPr>
          <a:picLocks noChangeAspect="1"/>
        </xdr:cNvPicPr>
      </xdr:nvPicPr>
      <xdr:blipFill>
        <a:blip xmlns:r="http://schemas.openxmlformats.org/officeDocument/2006/relationships" r:embed="rId13"/>
        <a:stretch>
          <a:fillRect/>
        </a:stretch>
      </xdr:blipFill>
      <xdr:spPr>
        <a:xfrm>
          <a:off x="5068147" y="49046130"/>
          <a:ext cx="3489960" cy="2423160"/>
        </a:xfrm>
        <a:prstGeom prst="rect">
          <a:avLst/>
        </a:prstGeom>
      </xdr:spPr>
    </xdr:pic>
    <xdr:clientData/>
  </xdr:twoCellAnchor>
  <xdr:twoCellAnchor editAs="oneCell">
    <xdr:from>
      <xdr:col>0</xdr:col>
      <xdr:colOff>518584</xdr:colOff>
      <xdr:row>69</xdr:row>
      <xdr:rowOff>63500</xdr:rowOff>
    </xdr:from>
    <xdr:to>
      <xdr:col>4</xdr:col>
      <xdr:colOff>831004</xdr:colOff>
      <xdr:row>82</xdr:row>
      <xdr:rowOff>101600</xdr:rowOff>
    </xdr:to>
    <xdr:pic>
      <xdr:nvPicPr>
        <xdr:cNvPr id="16" name="Imagen 15">
          <a:extLst>
            <a:ext uri="{FF2B5EF4-FFF2-40B4-BE49-F238E27FC236}">
              <a16:creationId xmlns:a16="http://schemas.microsoft.com/office/drawing/2014/main" id="{84FF374A-B59C-48F3-A270-71595CCAE5E7}"/>
            </a:ext>
          </a:extLst>
        </xdr:cNvPr>
        <xdr:cNvPicPr>
          <a:picLocks noChangeAspect="1"/>
        </xdr:cNvPicPr>
      </xdr:nvPicPr>
      <xdr:blipFill>
        <a:blip xmlns:r="http://schemas.openxmlformats.org/officeDocument/2006/relationships" r:embed="rId14"/>
        <a:stretch>
          <a:fillRect/>
        </a:stretch>
      </xdr:blipFill>
      <xdr:spPr>
        <a:xfrm>
          <a:off x="518584" y="1419860"/>
          <a:ext cx="3482340" cy="2415540"/>
        </a:xfrm>
        <a:prstGeom prst="rect">
          <a:avLst/>
        </a:prstGeom>
      </xdr:spPr>
    </xdr:pic>
    <xdr:clientData/>
  </xdr:twoCellAnchor>
  <xdr:twoCellAnchor editAs="oneCell">
    <xdr:from>
      <xdr:col>6</xdr:col>
      <xdr:colOff>582083</xdr:colOff>
      <xdr:row>69</xdr:row>
      <xdr:rowOff>116416</xdr:rowOff>
    </xdr:from>
    <xdr:to>
      <xdr:col>10</xdr:col>
      <xdr:colOff>315383</xdr:colOff>
      <xdr:row>82</xdr:row>
      <xdr:rowOff>154516</xdr:rowOff>
    </xdr:to>
    <xdr:pic>
      <xdr:nvPicPr>
        <xdr:cNvPr id="17" name="Imagen 16">
          <a:extLst>
            <a:ext uri="{FF2B5EF4-FFF2-40B4-BE49-F238E27FC236}">
              <a16:creationId xmlns:a16="http://schemas.microsoft.com/office/drawing/2014/main" id="{B8C6D779-60C4-4EF0-B5AC-7E3A31747505}"/>
            </a:ext>
          </a:extLst>
        </xdr:cNvPr>
        <xdr:cNvPicPr>
          <a:picLocks noChangeAspect="1"/>
        </xdr:cNvPicPr>
      </xdr:nvPicPr>
      <xdr:blipFill>
        <a:blip xmlns:r="http://schemas.openxmlformats.org/officeDocument/2006/relationships" r:embed="rId15"/>
        <a:stretch>
          <a:fillRect/>
        </a:stretch>
      </xdr:blipFill>
      <xdr:spPr>
        <a:xfrm>
          <a:off x="5184563" y="1472776"/>
          <a:ext cx="3482340" cy="2415540"/>
        </a:xfrm>
        <a:prstGeom prst="rect">
          <a:avLst/>
        </a:prstGeom>
      </xdr:spPr>
    </xdr:pic>
    <xdr:clientData/>
  </xdr:twoCellAnchor>
  <xdr:twoCellAnchor editAs="oneCell">
    <xdr:from>
      <xdr:col>0</xdr:col>
      <xdr:colOff>465667</xdr:colOff>
      <xdr:row>85</xdr:row>
      <xdr:rowOff>52917</xdr:rowOff>
    </xdr:from>
    <xdr:to>
      <xdr:col>4</xdr:col>
      <xdr:colOff>770467</xdr:colOff>
      <xdr:row>98</xdr:row>
      <xdr:rowOff>91017</xdr:rowOff>
    </xdr:to>
    <xdr:pic>
      <xdr:nvPicPr>
        <xdr:cNvPr id="18" name="Imagen 17">
          <a:extLst>
            <a:ext uri="{FF2B5EF4-FFF2-40B4-BE49-F238E27FC236}">
              <a16:creationId xmlns:a16="http://schemas.microsoft.com/office/drawing/2014/main" id="{1C5EF1B7-7477-42DC-9784-141CBAD688A1}"/>
            </a:ext>
          </a:extLst>
        </xdr:cNvPr>
        <xdr:cNvPicPr>
          <a:picLocks noChangeAspect="1"/>
        </xdr:cNvPicPr>
      </xdr:nvPicPr>
      <xdr:blipFill>
        <a:blip xmlns:r="http://schemas.openxmlformats.org/officeDocument/2006/relationships" r:embed="rId16"/>
        <a:stretch>
          <a:fillRect/>
        </a:stretch>
      </xdr:blipFill>
      <xdr:spPr>
        <a:xfrm>
          <a:off x="465667" y="4350597"/>
          <a:ext cx="3474720" cy="2415540"/>
        </a:xfrm>
        <a:prstGeom prst="rect">
          <a:avLst/>
        </a:prstGeom>
      </xdr:spPr>
    </xdr:pic>
    <xdr:clientData/>
  </xdr:twoCellAnchor>
  <xdr:twoCellAnchor editAs="oneCell">
    <xdr:from>
      <xdr:col>6</xdr:col>
      <xdr:colOff>497416</xdr:colOff>
      <xdr:row>85</xdr:row>
      <xdr:rowOff>74083</xdr:rowOff>
    </xdr:from>
    <xdr:to>
      <xdr:col>10</xdr:col>
      <xdr:colOff>230716</xdr:colOff>
      <xdr:row>98</xdr:row>
      <xdr:rowOff>112183</xdr:rowOff>
    </xdr:to>
    <xdr:pic>
      <xdr:nvPicPr>
        <xdr:cNvPr id="19" name="Imagen 18">
          <a:extLst>
            <a:ext uri="{FF2B5EF4-FFF2-40B4-BE49-F238E27FC236}">
              <a16:creationId xmlns:a16="http://schemas.microsoft.com/office/drawing/2014/main" id="{219B2D2D-8E65-4BE5-A9F1-403CF29AF4B1}"/>
            </a:ext>
          </a:extLst>
        </xdr:cNvPr>
        <xdr:cNvPicPr>
          <a:picLocks noChangeAspect="1"/>
        </xdr:cNvPicPr>
      </xdr:nvPicPr>
      <xdr:blipFill>
        <a:blip xmlns:r="http://schemas.openxmlformats.org/officeDocument/2006/relationships" r:embed="rId17"/>
        <a:stretch>
          <a:fillRect/>
        </a:stretch>
      </xdr:blipFill>
      <xdr:spPr>
        <a:xfrm>
          <a:off x="5099896" y="4371763"/>
          <a:ext cx="3482340" cy="2415540"/>
        </a:xfrm>
        <a:prstGeom prst="rect">
          <a:avLst/>
        </a:prstGeom>
      </xdr:spPr>
    </xdr:pic>
    <xdr:clientData/>
  </xdr:twoCellAnchor>
  <xdr:twoCellAnchor editAs="oneCell">
    <xdr:from>
      <xdr:col>0</xdr:col>
      <xdr:colOff>370417</xdr:colOff>
      <xdr:row>133</xdr:row>
      <xdr:rowOff>84667</xdr:rowOff>
    </xdr:from>
    <xdr:to>
      <xdr:col>4</xdr:col>
      <xdr:colOff>675217</xdr:colOff>
      <xdr:row>146</xdr:row>
      <xdr:rowOff>122767</xdr:rowOff>
    </xdr:to>
    <xdr:pic>
      <xdr:nvPicPr>
        <xdr:cNvPr id="20" name="Imagen 19">
          <a:extLst>
            <a:ext uri="{FF2B5EF4-FFF2-40B4-BE49-F238E27FC236}">
              <a16:creationId xmlns:a16="http://schemas.microsoft.com/office/drawing/2014/main" id="{5DE0243B-8FD0-48E1-AB4D-786A128FBF06}"/>
            </a:ext>
          </a:extLst>
        </xdr:cNvPr>
        <xdr:cNvPicPr>
          <a:picLocks noChangeAspect="1"/>
        </xdr:cNvPicPr>
      </xdr:nvPicPr>
      <xdr:blipFill>
        <a:blip xmlns:r="http://schemas.openxmlformats.org/officeDocument/2006/relationships" r:embed="rId18"/>
        <a:stretch>
          <a:fillRect/>
        </a:stretch>
      </xdr:blipFill>
      <xdr:spPr>
        <a:xfrm>
          <a:off x="370417" y="10264987"/>
          <a:ext cx="3474720" cy="2415540"/>
        </a:xfrm>
        <a:prstGeom prst="rect">
          <a:avLst/>
        </a:prstGeom>
      </xdr:spPr>
    </xdr:pic>
    <xdr:clientData/>
  </xdr:twoCellAnchor>
  <xdr:twoCellAnchor editAs="oneCell">
    <xdr:from>
      <xdr:col>6</xdr:col>
      <xdr:colOff>486833</xdr:colOff>
      <xdr:row>133</xdr:row>
      <xdr:rowOff>63500</xdr:rowOff>
    </xdr:from>
    <xdr:to>
      <xdr:col>10</xdr:col>
      <xdr:colOff>220133</xdr:colOff>
      <xdr:row>146</xdr:row>
      <xdr:rowOff>101600</xdr:rowOff>
    </xdr:to>
    <xdr:pic>
      <xdr:nvPicPr>
        <xdr:cNvPr id="21" name="Imagen 20">
          <a:extLst>
            <a:ext uri="{FF2B5EF4-FFF2-40B4-BE49-F238E27FC236}">
              <a16:creationId xmlns:a16="http://schemas.microsoft.com/office/drawing/2014/main" id="{1BB02EB0-23E7-403B-BBC1-D31B85BBB1B3}"/>
            </a:ext>
          </a:extLst>
        </xdr:cNvPr>
        <xdr:cNvPicPr>
          <a:picLocks noChangeAspect="1"/>
        </xdr:cNvPicPr>
      </xdr:nvPicPr>
      <xdr:blipFill>
        <a:blip xmlns:r="http://schemas.openxmlformats.org/officeDocument/2006/relationships" r:embed="rId19"/>
        <a:stretch>
          <a:fillRect/>
        </a:stretch>
      </xdr:blipFill>
      <xdr:spPr>
        <a:xfrm>
          <a:off x="5089313" y="10243820"/>
          <a:ext cx="3482340" cy="2415540"/>
        </a:xfrm>
        <a:prstGeom prst="rect">
          <a:avLst/>
        </a:prstGeom>
      </xdr:spPr>
    </xdr:pic>
    <xdr:clientData/>
  </xdr:twoCellAnchor>
  <xdr:twoCellAnchor editAs="oneCell">
    <xdr:from>
      <xdr:col>0</xdr:col>
      <xdr:colOff>391583</xdr:colOff>
      <xdr:row>149</xdr:row>
      <xdr:rowOff>52917</xdr:rowOff>
    </xdr:from>
    <xdr:to>
      <xdr:col>4</xdr:col>
      <xdr:colOff>696383</xdr:colOff>
      <xdr:row>162</xdr:row>
      <xdr:rowOff>91017</xdr:rowOff>
    </xdr:to>
    <xdr:pic>
      <xdr:nvPicPr>
        <xdr:cNvPr id="22" name="Imagen 21">
          <a:extLst>
            <a:ext uri="{FF2B5EF4-FFF2-40B4-BE49-F238E27FC236}">
              <a16:creationId xmlns:a16="http://schemas.microsoft.com/office/drawing/2014/main" id="{354BF2AD-A8F3-40D9-B306-AEA87E06CF74}"/>
            </a:ext>
          </a:extLst>
        </xdr:cNvPr>
        <xdr:cNvPicPr>
          <a:picLocks noChangeAspect="1"/>
        </xdr:cNvPicPr>
      </xdr:nvPicPr>
      <xdr:blipFill>
        <a:blip xmlns:r="http://schemas.openxmlformats.org/officeDocument/2006/relationships" r:embed="rId20"/>
        <a:stretch>
          <a:fillRect/>
        </a:stretch>
      </xdr:blipFill>
      <xdr:spPr>
        <a:xfrm>
          <a:off x="391583" y="13174557"/>
          <a:ext cx="3474720" cy="2415540"/>
        </a:xfrm>
        <a:prstGeom prst="rect">
          <a:avLst/>
        </a:prstGeom>
      </xdr:spPr>
    </xdr:pic>
    <xdr:clientData/>
  </xdr:twoCellAnchor>
  <xdr:twoCellAnchor editAs="oneCell">
    <xdr:from>
      <xdr:col>6</xdr:col>
      <xdr:colOff>402167</xdr:colOff>
      <xdr:row>149</xdr:row>
      <xdr:rowOff>52917</xdr:rowOff>
    </xdr:from>
    <xdr:to>
      <xdr:col>10</xdr:col>
      <xdr:colOff>135467</xdr:colOff>
      <xdr:row>162</xdr:row>
      <xdr:rowOff>91017</xdr:rowOff>
    </xdr:to>
    <xdr:pic>
      <xdr:nvPicPr>
        <xdr:cNvPr id="23" name="Imagen 22">
          <a:extLst>
            <a:ext uri="{FF2B5EF4-FFF2-40B4-BE49-F238E27FC236}">
              <a16:creationId xmlns:a16="http://schemas.microsoft.com/office/drawing/2014/main" id="{6555B50A-66A6-44C5-8D0B-FFCE36FC4A34}"/>
            </a:ext>
          </a:extLst>
        </xdr:cNvPr>
        <xdr:cNvPicPr>
          <a:picLocks noChangeAspect="1"/>
        </xdr:cNvPicPr>
      </xdr:nvPicPr>
      <xdr:blipFill>
        <a:blip xmlns:r="http://schemas.openxmlformats.org/officeDocument/2006/relationships" r:embed="rId21"/>
        <a:stretch>
          <a:fillRect/>
        </a:stretch>
      </xdr:blipFill>
      <xdr:spPr>
        <a:xfrm>
          <a:off x="5004647" y="13174557"/>
          <a:ext cx="3482340" cy="2415540"/>
        </a:xfrm>
        <a:prstGeom prst="rect">
          <a:avLst/>
        </a:prstGeom>
      </xdr:spPr>
    </xdr:pic>
    <xdr:clientData/>
  </xdr:twoCellAnchor>
  <xdr:twoCellAnchor editAs="oneCell">
    <xdr:from>
      <xdr:col>0</xdr:col>
      <xdr:colOff>349250</xdr:colOff>
      <xdr:row>165</xdr:row>
      <xdr:rowOff>52917</xdr:rowOff>
    </xdr:from>
    <xdr:to>
      <xdr:col>4</xdr:col>
      <xdr:colOff>654050</xdr:colOff>
      <xdr:row>178</xdr:row>
      <xdr:rowOff>91017</xdr:rowOff>
    </xdr:to>
    <xdr:pic>
      <xdr:nvPicPr>
        <xdr:cNvPr id="24" name="Imagen 23">
          <a:extLst>
            <a:ext uri="{FF2B5EF4-FFF2-40B4-BE49-F238E27FC236}">
              <a16:creationId xmlns:a16="http://schemas.microsoft.com/office/drawing/2014/main" id="{9D9E366B-669F-49A8-86E6-B31C3F3F94C0}"/>
            </a:ext>
          </a:extLst>
        </xdr:cNvPr>
        <xdr:cNvPicPr>
          <a:picLocks noChangeAspect="1"/>
        </xdr:cNvPicPr>
      </xdr:nvPicPr>
      <xdr:blipFill>
        <a:blip xmlns:r="http://schemas.openxmlformats.org/officeDocument/2006/relationships" r:embed="rId22"/>
        <a:stretch>
          <a:fillRect/>
        </a:stretch>
      </xdr:blipFill>
      <xdr:spPr>
        <a:xfrm>
          <a:off x="349250" y="16115877"/>
          <a:ext cx="3474720" cy="2415540"/>
        </a:xfrm>
        <a:prstGeom prst="rect">
          <a:avLst/>
        </a:prstGeom>
      </xdr:spPr>
    </xdr:pic>
    <xdr:clientData/>
  </xdr:twoCellAnchor>
  <xdr:twoCellAnchor editAs="oneCell">
    <xdr:from>
      <xdr:col>6</xdr:col>
      <xdr:colOff>412750</xdr:colOff>
      <xdr:row>165</xdr:row>
      <xdr:rowOff>95250</xdr:rowOff>
    </xdr:from>
    <xdr:to>
      <xdr:col>10</xdr:col>
      <xdr:colOff>146050</xdr:colOff>
      <xdr:row>178</xdr:row>
      <xdr:rowOff>133350</xdr:rowOff>
    </xdr:to>
    <xdr:pic>
      <xdr:nvPicPr>
        <xdr:cNvPr id="25" name="Imagen 24">
          <a:extLst>
            <a:ext uri="{FF2B5EF4-FFF2-40B4-BE49-F238E27FC236}">
              <a16:creationId xmlns:a16="http://schemas.microsoft.com/office/drawing/2014/main" id="{AB6EE736-1197-4B7F-A4D0-0389E012061F}"/>
            </a:ext>
          </a:extLst>
        </xdr:cNvPr>
        <xdr:cNvPicPr>
          <a:picLocks noChangeAspect="1"/>
        </xdr:cNvPicPr>
      </xdr:nvPicPr>
      <xdr:blipFill>
        <a:blip xmlns:r="http://schemas.openxmlformats.org/officeDocument/2006/relationships" r:embed="rId23"/>
        <a:stretch>
          <a:fillRect/>
        </a:stretch>
      </xdr:blipFill>
      <xdr:spPr>
        <a:xfrm>
          <a:off x="5015230" y="16158210"/>
          <a:ext cx="3482340" cy="2415540"/>
        </a:xfrm>
        <a:prstGeom prst="rect">
          <a:avLst/>
        </a:prstGeom>
      </xdr:spPr>
    </xdr:pic>
    <xdr:clientData/>
  </xdr:twoCellAnchor>
  <xdr:twoCellAnchor editAs="oneCell">
    <xdr:from>
      <xdr:col>0</xdr:col>
      <xdr:colOff>359833</xdr:colOff>
      <xdr:row>181</xdr:row>
      <xdr:rowOff>42334</xdr:rowOff>
    </xdr:from>
    <xdr:to>
      <xdr:col>4</xdr:col>
      <xdr:colOff>672253</xdr:colOff>
      <xdr:row>194</xdr:row>
      <xdr:rowOff>88054</xdr:rowOff>
    </xdr:to>
    <xdr:pic>
      <xdr:nvPicPr>
        <xdr:cNvPr id="26" name="Imagen 25">
          <a:extLst>
            <a:ext uri="{FF2B5EF4-FFF2-40B4-BE49-F238E27FC236}">
              <a16:creationId xmlns:a16="http://schemas.microsoft.com/office/drawing/2014/main" id="{BE579222-FE32-4D5A-AB31-44709154AB45}"/>
            </a:ext>
          </a:extLst>
        </xdr:cNvPr>
        <xdr:cNvPicPr>
          <a:picLocks noChangeAspect="1"/>
        </xdr:cNvPicPr>
      </xdr:nvPicPr>
      <xdr:blipFill>
        <a:blip xmlns:r="http://schemas.openxmlformats.org/officeDocument/2006/relationships" r:embed="rId24"/>
        <a:stretch>
          <a:fillRect/>
        </a:stretch>
      </xdr:blipFill>
      <xdr:spPr>
        <a:xfrm>
          <a:off x="359833" y="19046614"/>
          <a:ext cx="3482340" cy="2423160"/>
        </a:xfrm>
        <a:prstGeom prst="rect">
          <a:avLst/>
        </a:prstGeom>
      </xdr:spPr>
    </xdr:pic>
    <xdr:clientData/>
  </xdr:twoCellAnchor>
  <xdr:twoCellAnchor editAs="oneCell">
    <xdr:from>
      <xdr:col>6</xdr:col>
      <xdr:colOff>423333</xdr:colOff>
      <xdr:row>181</xdr:row>
      <xdr:rowOff>42333</xdr:rowOff>
    </xdr:from>
    <xdr:to>
      <xdr:col>10</xdr:col>
      <xdr:colOff>156633</xdr:colOff>
      <xdr:row>194</xdr:row>
      <xdr:rowOff>80433</xdr:rowOff>
    </xdr:to>
    <xdr:pic>
      <xdr:nvPicPr>
        <xdr:cNvPr id="27" name="Imagen 26">
          <a:extLst>
            <a:ext uri="{FF2B5EF4-FFF2-40B4-BE49-F238E27FC236}">
              <a16:creationId xmlns:a16="http://schemas.microsoft.com/office/drawing/2014/main" id="{B874177F-81B5-414E-9851-12FB7FC1181C}"/>
            </a:ext>
          </a:extLst>
        </xdr:cNvPr>
        <xdr:cNvPicPr>
          <a:picLocks noChangeAspect="1"/>
        </xdr:cNvPicPr>
      </xdr:nvPicPr>
      <xdr:blipFill>
        <a:blip xmlns:r="http://schemas.openxmlformats.org/officeDocument/2006/relationships" r:embed="rId25"/>
        <a:stretch>
          <a:fillRect/>
        </a:stretch>
      </xdr:blipFill>
      <xdr:spPr>
        <a:xfrm>
          <a:off x="5025813" y="19046613"/>
          <a:ext cx="3482340" cy="2415540"/>
        </a:xfrm>
        <a:prstGeom prst="rect">
          <a:avLst/>
        </a:prstGeom>
      </xdr:spPr>
    </xdr:pic>
    <xdr:clientData/>
  </xdr:twoCellAnchor>
  <xdr:twoCellAnchor editAs="oneCell">
    <xdr:from>
      <xdr:col>0</xdr:col>
      <xdr:colOff>455083</xdr:colOff>
      <xdr:row>197</xdr:row>
      <xdr:rowOff>74083</xdr:rowOff>
    </xdr:from>
    <xdr:to>
      <xdr:col>4</xdr:col>
      <xdr:colOff>767503</xdr:colOff>
      <xdr:row>210</xdr:row>
      <xdr:rowOff>119803</xdr:rowOff>
    </xdr:to>
    <xdr:pic>
      <xdr:nvPicPr>
        <xdr:cNvPr id="28" name="Imagen 27">
          <a:extLst>
            <a:ext uri="{FF2B5EF4-FFF2-40B4-BE49-F238E27FC236}">
              <a16:creationId xmlns:a16="http://schemas.microsoft.com/office/drawing/2014/main" id="{D7752EA4-2B17-44C4-B6DE-9EB269476673}"/>
            </a:ext>
          </a:extLst>
        </xdr:cNvPr>
        <xdr:cNvPicPr>
          <a:picLocks noChangeAspect="1"/>
        </xdr:cNvPicPr>
      </xdr:nvPicPr>
      <xdr:blipFill>
        <a:blip xmlns:r="http://schemas.openxmlformats.org/officeDocument/2006/relationships" r:embed="rId26"/>
        <a:stretch>
          <a:fillRect/>
        </a:stretch>
      </xdr:blipFill>
      <xdr:spPr>
        <a:xfrm>
          <a:off x="455083" y="22073023"/>
          <a:ext cx="3482340" cy="2423160"/>
        </a:xfrm>
        <a:prstGeom prst="rect">
          <a:avLst/>
        </a:prstGeom>
      </xdr:spPr>
    </xdr:pic>
    <xdr:clientData/>
  </xdr:twoCellAnchor>
  <xdr:twoCellAnchor editAs="oneCell">
    <xdr:from>
      <xdr:col>6</xdr:col>
      <xdr:colOff>433916</xdr:colOff>
      <xdr:row>197</xdr:row>
      <xdr:rowOff>84667</xdr:rowOff>
    </xdr:from>
    <xdr:to>
      <xdr:col>10</xdr:col>
      <xdr:colOff>167216</xdr:colOff>
      <xdr:row>210</xdr:row>
      <xdr:rowOff>122767</xdr:rowOff>
    </xdr:to>
    <xdr:pic>
      <xdr:nvPicPr>
        <xdr:cNvPr id="29" name="Imagen 28">
          <a:extLst>
            <a:ext uri="{FF2B5EF4-FFF2-40B4-BE49-F238E27FC236}">
              <a16:creationId xmlns:a16="http://schemas.microsoft.com/office/drawing/2014/main" id="{379375BA-C454-409F-9DB8-3FC62520FD00}"/>
            </a:ext>
          </a:extLst>
        </xdr:cNvPr>
        <xdr:cNvPicPr>
          <a:picLocks noChangeAspect="1"/>
        </xdr:cNvPicPr>
      </xdr:nvPicPr>
      <xdr:blipFill>
        <a:blip xmlns:r="http://schemas.openxmlformats.org/officeDocument/2006/relationships" r:embed="rId27"/>
        <a:stretch>
          <a:fillRect/>
        </a:stretch>
      </xdr:blipFill>
      <xdr:spPr>
        <a:xfrm>
          <a:off x="5036396" y="22083607"/>
          <a:ext cx="3482340" cy="2415540"/>
        </a:xfrm>
        <a:prstGeom prst="rect">
          <a:avLst/>
        </a:prstGeom>
      </xdr:spPr>
    </xdr:pic>
    <xdr:clientData/>
  </xdr:twoCellAnchor>
  <xdr:twoCellAnchor editAs="oneCell">
    <xdr:from>
      <xdr:col>0</xdr:col>
      <xdr:colOff>508000</xdr:colOff>
      <xdr:row>213</xdr:row>
      <xdr:rowOff>74083</xdr:rowOff>
    </xdr:from>
    <xdr:to>
      <xdr:col>4</xdr:col>
      <xdr:colOff>820420</xdr:colOff>
      <xdr:row>226</xdr:row>
      <xdr:rowOff>112183</xdr:rowOff>
    </xdr:to>
    <xdr:pic>
      <xdr:nvPicPr>
        <xdr:cNvPr id="30" name="Imagen 29">
          <a:extLst>
            <a:ext uri="{FF2B5EF4-FFF2-40B4-BE49-F238E27FC236}">
              <a16:creationId xmlns:a16="http://schemas.microsoft.com/office/drawing/2014/main" id="{EB2BA6FB-123D-4D22-80BA-FF8F5429C73E}"/>
            </a:ext>
          </a:extLst>
        </xdr:cNvPr>
        <xdr:cNvPicPr>
          <a:picLocks noChangeAspect="1"/>
        </xdr:cNvPicPr>
      </xdr:nvPicPr>
      <xdr:blipFill>
        <a:blip xmlns:r="http://schemas.openxmlformats.org/officeDocument/2006/relationships" r:embed="rId28"/>
        <a:stretch>
          <a:fillRect/>
        </a:stretch>
      </xdr:blipFill>
      <xdr:spPr>
        <a:xfrm>
          <a:off x="508000" y="25014343"/>
          <a:ext cx="3482340" cy="2514600"/>
        </a:xfrm>
        <a:prstGeom prst="rect">
          <a:avLst/>
        </a:prstGeom>
      </xdr:spPr>
    </xdr:pic>
    <xdr:clientData/>
  </xdr:twoCellAnchor>
  <xdr:twoCellAnchor editAs="oneCell">
    <xdr:from>
      <xdr:col>6</xdr:col>
      <xdr:colOff>455084</xdr:colOff>
      <xdr:row>213</xdr:row>
      <xdr:rowOff>74084</xdr:rowOff>
    </xdr:from>
    <xdr:to>
      <xdr:col>10</xdr:col>
      <xdr:colOff>188384</xdr:colOff>
      <xdr:row>226</xdr:row>
      <xdr:rowOff>112184</xdr:rowOff>
    </xdr:to>
    <xdr:pic>
      <xdr:nvPicPr>
        <xdr:cNvPr id="31" name="Imagen 30">
          <a:extLst>
            <a:ext uri="{FF2B5EF4-FFF2-40B4-BE49-F238E27FC236}">
              <a16:creationId xmlns:a16="http://schemas.microsoft.com/office/drawing/2014/main" id="{C2D40D96-2AFF-419C-BF1F-E6287E2A83A7}"/>
            </a:ext>
          </a:extLst>
        </xdr:cNvPr>
        <xdr:cNvPicPr>
          <a:picLocks noChangeAspect="1"/>
        </xdr:cNvPicPr>
      </xdr:nvPicPr>
      <xdr:blipFill>
        <a:blip xmlns:r="http://schemas.openxmlformats.org/officeDocument/2006/relationships" r:embed="rId29"/>
        <a:stretch>
          <a:fillRect/>
        </a:stretch>
      </xdr:blipFill>
      <xdr:spPr>
        <a:xfrm>
          <a:off x="5057564" y="25014344"/>
          <a:ext cx="3482340" cy="2514600"/>
        </a:xfrm>
        <a:prstGeom prst="rect">
          <a:avLst/>
        </a:prstGeom>
      </xdr:spPr>
    </xdr:pic>
    <xdr:clientData/>
  </xdr:twoCellAnchor>
  <xdr:twoCellAnchor editAs="oneCell">
    <xdr:from>
      <xdr:col>0</xdr:col>
      <xdr:colOff>391584</xdr:colOff>
      <xdr:row>293</xdr:row>
      <xdr:rowOff>74083</xdr:rowOff>
    </xdr:from>
    <xdr:to>
      <xdr:col>4</xdr:col>
      <xdr:colOff>704004</xdr:colOff>
      <xdr:row>306</xdr:row>
      <xdr:rowOff>119803</xdr:rowOff>
    </xdr:to>
    <xdr:pic>
      <xdr:nvPicPr>
        <xdr:cNvPr id="32" name="Imagen 31">
          <a:extLst>
            <a:ext uri="{FF2B5EF4-FFF2-40B4-BE49-F238E27FC236}">
              <a16:creationId xmlns:a16="http://schemas.microsoft.com/office/drawing/2014/main" id="{9B593D9E-2170-4FEA-A930-9E25423F0A78}"/>
            </a:ext>
          </a:extLst>
        </xdr:cNvPr>
        <xdr:cNvPicPr>
          <a:picLocks noChangeAspect="1"/>
        </xdr:cNvPicPr>
      </xdr:nvPicPr>
      <xdr:blipFill>
        <a:blip xmlns:r="http://schemas.openxmlformats.org/officeDocument/2006/relationships" r:embed="rId30"/>
        <a:stretch>
          <a:fillRect/>
        </a:stretch>
      </xdr:blipFill>
      <xdr:spPr>
        <a:xfrm>
          <a:off x="391584" y="31110343"/>
          <a:ext cx="3482340" cy="2423160"/>
        </a:xfrm>
        <a:prstGeom prst="rect">
          <a:avLst/>
        </a:prstGeom>
      </xdr:spPr>
    </xdr:pic>
    <xdr:clientData/>
  </xdr:twoCellAnchor>
  <xdr:twoCellAnchor editAs="oneCell">
    <xdr:from>
      <xdr:col>6</xdr:col>
      <xdr:colOff>402167</xdr:colOff>
      <xdr:row>293</xdr:row>
      <xdr:rowOff>74084</xdr:rowOff>
    </xdr:from>
    <xdr:to>
      <xdr:col>10</xdr:col>
      <xdr:colOff>143087</xdr:colOff>
      <xdr:row>306</xdr:row>
      <xdr:rowOff>119804</xdr:rowOff>
    </xdr:to>
    <xdr:pic>
      <xdr:nvPicPr>
        <xdr:cNvPr id="33" name="Imagen 32">
          <a:extLst>
            <a:ext uri="{FF2B5EF4-FFF2-40B4-BE49-F238E27FC236}">
              <a16:creationId xmlns:a16="http://schemas.microsoft.com/office/drawing/2014/main" id="{C7A6B30F-5CE9-443F-A612-D2710C9B38DC}"/>
            </a:ext>
          </a:extLst>
        </xdr:cNvPr>
        <xdr:cNvPicPr>
          <a:picLocks noChangeAspect="1"/>
        </xdr:cNvPicPr>
      </xdr:nvPicPr>
      <xdr:blipFill>
        <a:blip xmlns:r="http://schemas.openxmlformats.org/officeDocument/2006/relationships" r:embed="rId31"/>
        <a:stretch>
          <a:fillRect/>
        </a:stretch>
      </xdr:blipFill>
      <xdr:spPr>
        <a:xfrm>
          <a:off x="5004647" y="31110344"/>
          <a:ext cx="3489960" cy="2423160"/>
        </a:xfrm>
        <a:prstGeom prst="rect">
          <a:avLst/>
        </a:prstGeom>
      </xdr:spPr>
    </xdr:pic>
    <xdr:clientData/>
  </xdr:twoCellAnchor>
  <xdr:twoCellAnchor editAs="oneCell">
    <xdr:from>
      <xdr:col>0</xdr:col>
      <xdr:colOff>381000</xdr:colOff>
      <xdr:row>309</xdr:row>
      <xdr:rowOff>95250</xdr:rowOff>
    </xdr:from>
    <xdr:to>
      <xdr:col>4</xdr:col>
      <xdr:colOff>693420</xdr:colOff>
      <xdr:row>322</xdr:row>
      <xdr:rowOff>140970</xdr:rowOff>
    </xdr:to>
    <xdr:pic>
      <xdr:nvPicPr>
        <xdr:cNvPr id="34" name="Imagen 33">
          <a:extLst>
            <a:ext uri="{FF2B5EF4-FFF2-40B4-BE49-F238E27FC236}">
              <a16:creationId xmlns:a16="http://schemas.microsoft.com/office/drawing/2014/main" id="{2D77C5D2-1AEA-4DB3-82FA-C6F5DC950590}"/>
            </a:ext>
          </a:extLst>
        </xdr:cNvPr>
        <xdr:cNvPicPr>
          <a:picLocks noChangeAspect="1"/>
        </xdr:cNvPicPr>
      </xdr:nvPicPr>
      <xdr:blipFill>
        <a:blip xmlns:r="http://schemas.openxmlformats.org/officeDocument/2006/relationships" r:embed="rId32"/>
        <a:stretch>
          <a:fillRect/>
        </a:stretch>
      </xdr:blipFill>
      <xdr:spPr>
        <a:xfrm>
          <a:off x="381000" y="34072830"/>
          <a:ext cx="3482340" cy="2423160"/>
        </a:xfrm>
        <a:prstGeom prst="rect">
          <a:avLst/>
        </a:prstGeom>
      </xdr:spPr>
    </xdr:pic>
    <xdr:clientData/>
  </xdr:twoCellAnchor>
  <xdr:twoCellAnchor editAs="oneCell">
    <xdr:from>
      <xdr:col>6</xdr:col>
      <xdr:colOff>391583</xdr:colOff>
      <xdr:row>309</xdr:row>
      <xdr:rowOff>84666</xdr:rowOff>
    </xdr:from>
    <xdr:to>
      <xdr:col>10</xdr:col>
      <xdr:colOff>132503</xdr:colOff>
      <xdr:row>322</xdr:row>
      <xdr:rowOff>130386</xdr:rowOff>
    </xdr:to>
    <xdr:pic>
      <xdr:nvPicPr>
        <xdr:cNvPr id="35" name="Imagen 34">
          <a:extLst>
            <a:ext uri="{FF2B5EF4-FFF2-40B4-BE49-F238E27FC236}">
              <a16:creationId xmlns:a16="http://schemas.microsoft.com/office/drawing/2014/main" id="{94E1F85B-C7EC-48DF-8FC4-A77E1D3C9F67}"/>
            </a:ext>
          </a:extLst>
        </xdr:cNvPr>
        <xdr:cNvPicPr>
          <a:picLocks noChangeAspect="1"/>
        </xdr:cNvPicPr>
      </xdr:nvPicPr>
      <xdr:blipFill>
        <a:blip xmlns:r="http://schemas.openxmlformats.org/officeDocument/2006/relationships" r:embed="rId33"/>
        <a:stretch>
          <a:fillRect/>
        </a:stretch>
      </xdr:blipFill>
      <xdr:spPr>
        <a:xfrm>
          <a:off x="4994063" y="34062246"/>
          <a:ext cx="3489960" cy="2423160"/>
        </a:xfrm>
        <a:prstGeom prst="rect">
          <a:avLst/>
        </a:prstGeom>
      </xdr:spPr>
    </xdr:pic>
    <xdr:clientData/>
  </xdr:twoCellAnchor>
  <xdr:twoCellAnchor editAs="oneCell">
    <xdr:from>
      <xdr:col>0</xdr:col>
      <xdr:colOff>391583</xdr:colOff>
      <xdr:row>341</xdr:row>
      <xdr:rowOff>74084</xdr:rowOff>
    </xdr:from>
    <xdr:to>
      <xdr:col>4</xdr:col>
      <xdr:colOff>704003</xdr:colOff>
      <xdr:row>354</xdr:row>
      <xdr:rowOff>119804</xdr:rowOff>
    </xdr:to>
    <xdr:pic>
      <xdr:nvPicPr>
        <xdr:cNvPr id="36" name="Imagen 35">
          <a:extLst>
            <a:ext uri="{FF2B5EF4-FFF2-40B4-BE49-F238E27FC236}">
              <a16:creationId xmlns:a16="http://schemas.microsoft.com/office/drawing/2014/main" id="{2DB9A053-B762-4EDB-8800-3CB61B490A0A}"/>
            </a:ext>
          </a:extLst>
        </xdr:cNvPr>
        <xdr:cNvPicPr>
          <a:picLocks noChangeAspect="1"/>
        </xdr:cNvPicPr>
      </xdr:nvPicPr>
      <xdr:blipFill>
        <a:blip xmlns:r="http://schemas.openxmlformats.org/officeDocument/2006/relationships" r:embed="rId34"/>
        <a:stretch>
          <a:fillRect/>
        </a:stretch>
      </xdr:blipFill>
      <xdr:spPr>
        <a:xfrm>
          <a:off x="391583" y="36992984"/>
          <a:ext cx="3482340" cy="2423160"/>
        </a:xfrm>
        <a:prstGeom prst="rect">
          <a:avLst/>
        </a:prstGeom>
      </xdr:spPr>
    </xdr:pic>
    <xdr:clientData/>
  </xdr:twoCellAnchor>
  <xdr:twoCellAnchor editAs="oneCell">
    <xdr:from>
      <xdr:col>6</xdr:col>
      <xdr:colOff>328084</xdr:colOff>
      <xdr:row>341</xdr:row>
      <xdr:rowOff>52916</xdr:rowOff>
    </xdr:from>
    <xdr:to>
      <xdr:col>10</xdr:col>
      <xdr:colOff>61384</xdr:colOff>
      <xdr:row>354</xdr:row>
      <xdr:rowOff>91016</xdr:rowOff>
    </xdr:to>
    <xdr:pic>
      <xdr:nvPicPr>
        <xdr:cNvPr id="37" name="Imagen 36">
          <a:extLst>
            <a:ext uri="{FF2B5EF4-FFF2-40B4-BE49-F238E27FC236}">
              <a16:creationId xmlns:a16="http://schemas.microsoft.com/office/drawing/2014/main" id="{2461C1E8-0304-42AA-84DC-E67C734DD0D1}"/>
            </a:ext>
          </a:extLst>
        </xdr:cNvPr>
        <xdr:cNvPicPr>
          <a:picLocks noChangeAspect="1"/>
        </xdr:cNvPicPr>
      </xdr:nvPicPr>
      <xdr:blipFill>
        <a:blip xmlns:r="http://schemas.openxmlformats.org/officeDocument/2006/relationships" r:embed="rId35"/>
        <a:stretch>
          <a:fillRect/>
        </a:stretch>
      </xdr:blipFill>
      <xdr:spPr>
        <a:xfrm>
          <a:off x="4930564" y="36971816"/>
          <a:ext cx="3482340" cy="2415540"/>
        </a:xfrm>
        <a:prstGeom prst="rect">
          <a:avLst/>
        </a:prstGeom>
      </xdr:spPr>
    </xdr:pic>
    <xdr:clientData/>
  </xdr:twoCellAnchor>
  <xdr:twoCellAnchor editAs="oneCell">
    <xdr:from>
      <xdr:col>0</xdr:col>
      <xdr:colOff>423334</xdr:colOff>
      <xdr:row>357</xdr:row>
      <xdr:rowOff>42333</xdr:rowOff>
    </xdr:from>
    <xdr:to>
      <xdr:col>4</xdr:col>
      <xdr:colOff>743374</xdr:colOff>
      <xdr:row>370</xdr:row>
      <xdr:rowOff>88053</xdr:rowOff>
    </xdr:to>
    <xdr:pic>
      <xdr:nvPicPr>
        <xdr:cNvPr id="38" name="Imagen 37">
          <a:extLst>
            <a:ext uri="{FF2B5EF4-FFF2-40B4-BE49-F238E27FC236}">
              <a16:creationId xmlns:a16="http://schemas.microsoft.com/office/drawing/2014/main" id="{8CB1EAF1-D2FA-4AD9-B698-2D0047D9ED31}"/>
            </a:ext>
          </a:extLst>
        </xdr:cNvPr>
        <xdr:cNvPicPr>
          <a:picLocks noChangeAspect="1"/>
        </xdr:cNvPicPr>
      </xdr:nvPicPr>
      <xdr:blipFill>
        <a:blip xmlns:r="http://schemas.openxmlformats.org/officeDocument/2006/relationships" r:embed="rId36"/>
        <a:stretch>
          <a:fillRect/>
        </a:stretch>
      </xdr:blipFill>
      <xdr:spPr>
        <a:xfrm>
          <a:off x="423334" y="39902553"/>
          <a:ext cx="3489960" cy="2423160"/>
        </a:xfrm>
        <a:prstGeom prst="rect">
          <a:avLst/>
        </a:prstGeom>
      </xdr:spPr>
    </xdr:pic>
    <xdr:clientData/>
  </xdr:twoCellAnchor>
  <xdr:twoCellAnchor editAs="oneCell">
    <xdr:from>
      <xdr:col>6</xdr:col>
      <xdr:colOff>423333</xdr:colOff>
      <xdr:row>357</xdr:row>
      <xdr:rowOff>63500</xdr:rowOff>
    </xdr:from>
    <xdr:to>
      <xdr:col>10</xdr:col>
      <xdr:colOff>164253</xdr:colOff>
      <xdr:row>370</xdr:row>
      <xdr:rowOff>109220</xdr:rowOff>
    </xdr:to>
    <xdr:pic>
      <xdr:nvPicPr>
        <xdr:cNvPr id="39" name="Imagen 38">
          <a:extLst>
            <a:ext uri="{FF2B5EF4-FFF2-40B4-BE49-F238E27FC236}">
              <a16:creationId xmlns:a16="http://schemas.microsoft.com/office/drawing/2014/main" id="{BE339EB5-D2C0-4DE2-94AD-B24F49FB4EF9}"/>
            </a:ext>
          </a:extLst>
        </xdr:cNvPr>
        <xdr:cNvPicPr>
          <a:picLocks noChangeAspect="1"/>
        </xdr:cNvPicPr>
      </xdr:nvPicPr>
      <xdr:blipFill>
        <a:blip xmlns:r="http://schemas.openxmlformats.org/officeDocument/2006/relationships" r:embed="rId37"/>
        <a:stretch>
          <a:fillRect/>
        </a:stretch>
      </xdr:blipFill>
      <xdr:spPr>
        <a:xfrm>
          <a:off x="5025813" y="39923720"/>
          <a:ext cx="3489960" cy="2423160"/>
        </a:xfrm>
        <a:prstGeom prst="rect">
          <a:avLst/>
        </a:prstGeom>
      </xdr:spPr>
    </xdr:pic>
    <xdr:clientData/>
  </xdr:twoCellAnchor>
  <xdr:twoCellAnchor editAs="oneCell">
    <xdr:from>
      <xdr:col>0</xdr:col>
      <xdr:colOff>465667</xdr:colOff>
      <xdr:row>373</xdr:row>
      <xdr:rowOff>63500</xdr:rowOff>
    </xdr:from>
    <xdr:to>
      <xdr:col>4</xdr:col>
      <xdr:colOff>770467</xdr:colOff>
      <xdr:row>386</xdr:row>
      <xdr:rowOff>101600</xdr:rowOff>
    </xdr:to>
    <xdr:pic>
      <xdr:nvPicPr>
        <xdr:cNvPr id="40" name="Imagen 39">
          <a:extLst>
            <a:ext uri="{FF2B5EF4-FFF2-40B4-BE49-F238E27FC236}">
              <a16:creationId xmlns:a16="http://schemas.microsoft.com/office/drawing/2014/main" id="{89DD2486-FCC7-428C-AC1C-D418EF378824}"/>
            </a:ext>
          </a:extLst>
        </xdr:cNvPr>
        <xdr:cNvPicPr>
          <a:picLocks noChangeAspect="1"/>
        </xdr:cNvPicPr>
      </xdr:nvPicPr>
      <xdr:blipFill>
        <a:blip xmlns:r="http://schemas.openxmlformats.org/officeDocument/2006/relationships" r:embed="rId38"/>
        <a:stretch>
          <a:fillRect/>
        </a:stretch>
      </xdr:blipFill>
      <xdr:spPr>
        <a:xfrm>
          <a:off x="465667" y="43002200"/>
          <a:ext cx="3474720" cy="2415540"/>
        </a:xfrm>
        <a:prstGeom prst="rect">
          <a:avLst/>
        </a:prstGeom>
      </xdr:spPr>
    </xdr:pic>
    <xdr:clientData/>
  </xdr:twoCellAnchor>
  <xdr:twoCellAnchor editAs="oneCell">
    <xdr:from>
      <xdr:col>6</xdr:col>
      <xdr:colOff>423333</xdr:colOff>
      <xdr:row>373</xdr:row>
      <xdr:rowOff>42333</xdr:rowOff>
    </xdr:from>
    <xdr:to>
      <xdr:col>10</xdr:col>
      <xdr:colOff>156633</xdr:colOff>
      <xdr:row>386</xdr:row>
      <xdr:rowOff>88053</xdr:rowOff>
    </xdr:to>
    <xdr:pic>
      <xdr:nvPicPr>
        <xdr:cNvPr id="41" name="Imagen 40">
          <a:extLst>
            <a:ext uri="{FF2B5EF4-FFF2-40B4-BE49-F238E27FC236}">
              <a16:creationId xmlns:a16="http://schemas.microsoft.com/office/drawing/2014/main" id="{3AF4CC91-B226-44F5-B808-9FF76B1F19F1}"/>
            </a:ext>
          </a:extLst>
        </xdr:cNvPr>
        <xdr:cNvPicPr>
          <a:picLocks noChangeAspect="1"/>
        </xdr:cNvPicPr>
      </xdr:nvPicPr>
      <xdr:blipFill>
        <a:blip xmlns:r="http://schemas.openxmlformats.org/officeDocument/2006/relationships" r:embed="rId39"/>
        <a:stretch>
          <a:fillRect/>
        </a:stretch>
      </xdr:blipFill>
      <xdr:spPr>
        <a:xfrm>
          <a:off x="5025813" y="42981033"/>
          <a:ext cx="3482340" cy="2423160"/>
        </a:xfrm>
        <a:prstGeom prst="rect">
          <a:avLst/>
        </a:prstGeom>
      </xdr:spPr>
    </xdr:pic>
    <xdr:clientData/>
  </xdr:twoCellAnchor>
  <xdr:twoCellAnchor editAs="oneCell">
    <xdr:from>
      <xdr:col>6</xdr:col>
      <xdr:colOff>476250</xdr:colOff>
      <xdr:row>389</xdr:row>
      <xdr:rowOff>74083</xdr:rowOff>
    </xdr:from>
    <xdr:to>
      <xdr:col>10</xdr:col>
      <xdr:colOff>217170</xdr:colOff>
      <xdr:row>402</xdr:row>
      <xdr:rowOff>119803</xdr:rowOff>
    </xdr:to>
    <xdr:pic>
      <xdr:nvPicPr>
        <xdr:cNvPr id="42" name="Imagen 41">
          <a:extLst>
            <a:ext uri="{FF2B5EF4-FFF2-40B4-BE49-F238E27FC236}">
              <a16:creationId xmlns:a16="http://schemas.microsoft.com/office/drawing/2014/main" id="{CAFA9423-062C-4FD9-B87F-98EAA8D0F82B}"/>
            </a:ext>
          </a:extLst>
        </xdr:cNvPr>
        <xdr:cNvPicPr>
          <a:picLocks noChangeAspect="1"/>
        </xdr:cNvPicPr>
      </xdr:nvPicPr>
      <xdr:blipFill>
        <a:blip xmlns:r="http://schemas.openxmlformats.org/officeDocument/2006/relationships" r:embed="rId40"/>
        <a:stretch>
          <a:fillRect/>
        </a:stretch>
      </xdr:blipFill>
      <xdr:spPr>
        <a:xfrm>
          <a:off x="5078730" y="46083643"/>
          <a:ext cx="3489960" cy="2423160"/>
        </a:xfrm>
        <a:prstGeom prst="rect">
          <a:avLst/>
        </a:prstGeom>
      </xdr:spPr>
    </xdr:pic>
    <xdr:clientData/>
  </xdr:twoCellAnchor>
  <xdr:twoCellAnchor editAs="oneCell">
    <xdr:from>
      <xdr:col>0</xdr:col>
      <xdr:colOff>381000</xdr:colOff>
      <xdr:row>437</xdr:row>
      <xdr:rowOff>63500</xdr:rowOff>
    </xdr:from>
    <xdr:to>
      <xdr:col>4</xdr:col>
      <xdr:colOff>693420</xdr:colOff>
      <xdr:row>450</xdr:row>
      <xdr:rowOff>109220</xdr:rowOff>
    </xdr:to>
    <xdr:pic>
      <xdr:nvPicPr>
        <xdr:cNvPr id="43" name="Imagen 42">
          <a:extLst>
            <a:ext uri="{FF2B5EF4-FFF2-40B4-BE49-F238E27FC236}">
              <a16:creationId xmlns:a16="http://schemas.microsoft.com/office/drawing/2014/main" id="{DF2B52E2-D3AC-4335-BD27-BA623410A261}"/>
            </a:ext>
          </a:extLst>
        </xdr:cNvPr>
        <xdr:cNvPicPr>
          <a:picLocks noChangeAspect="1"/>
        </xdr:cNvPicPr>
      </xdr:nvPicPr>
      <xdr:blipFill>
        <a:blip xmlns:r="http://schemas.openxmlformats.org/officeDocument/2006/relationships" r:embed="rId41"/>
        <a:stretch>
          <a:fillRect/>
        </a:stretch>
      </xdr:blipFill>
      <xdr:spPr>
        <a:xfrm>
          <a:off x="381000" y="54897020"/>
          <a:ext cx="3482340" cy="2423160"/>
        </a:xfrm>
        <a:prstGeom prst="rect">
          <a:avLst/>
        </a:prstGeom>
      </xdr:spPr>
    </xdr:pic>
    <xdr:clientData/>
  </xdr:twoCellAnchor>
  <xdr:twoCellAnchor editAs="oneCell">
    <xdr:from>
      <xdr:col>6</xdr:col>
      <xdr:colOff>349250</xdr:colOff>
      <xdr:row>437</xdr:row>
      <xdr:rowOff>95250</xdr:rowOff>
    </xdr:from>
    <xdr:to>
      <xdr:col>10</xdr:col>
      <xdr:colOff>82550</xdr:colOff>
      <xdr:row>450</xdr:row>
      <xdr:rowOff>133350</xdr:rowOff>
    </xdr:to>
    <xdr:pic>
      <xdr:nvPicPr>
        <xdr:cNvPr id="44" name="Imagen 43">
          <a:extLst>
            <a:ext uri="{FF2B5EF4-FFF2-40B4-BE49-F238E27FC236}">
              <a16:creationId xmlns:a16="http://schemas.microsoft.com/office/drawing/2014/main" id="{A26AAACA-DA9C-4FEE-9109-FF730B4E6DD9}"/>
            </a:ext>
          </a:extLst>
        </xdr:cNvPr>
        <xdr:cNvPicPr>
          <a:picLocks noChangeAspect="1"/>
        </xdr:cNvPicPr>
      </xdr:nvPicPr>
      <xdr:blipFill>
        <a:blip xmlns:r="http://schemas.openxmlformats.org/officeDocument/2006/relationships" r:embed="rId42"/>
        <a:stretch>
          <a:fillRect/>
        </a:stretch>
      </xdr:blipFill>
      <xdr:spPr>
        <a:xfrm>
          <a:off x="4951730" y="54928770"/>
          <a:ext cx="3482340" cy="2415540"/>
        </a:xfrm>
        <a:prstGeom prst="rect">
          <a:avLst/>
        </a:prstGeom>
      </xdr:spPr>
    </xdr:pic>
    <xdr:clientData/>
  </xdr:twoCellAnchor>
  <xdr:twoCellAnchor editAs="oneCell">
    <xdr:from>
      <xdr:col>0</xdr:col>
      <xdr:colOff>444500</xdr:colOff>
      <xdr:row>453</xdr:row>
      <xdr:rowOff>84667</xdr:rowOff>
    </xdr:from>
    <xdr:to>
      <xdr:col>4</xdr:col>
      <xdr:colOff>756920</xdr:colOff>
      <xdr:row>466</xdr:row>
      <xdr:rowOff>130387</xdr:rowOff>
    </xdr:to>
    <xdr:pic>
      <xdr:nvPicPr>
        <xdr:cNvPr id="45" name="Imagen 44">
          <a:extLst>
            <a:ext uri="{FF2B5EF4-FFF2-40B4-BE49-F238E27FC236}">
              <a16:creationId xmlns:a16="http://schemas.microsoft.com/office/drawing/2014/main" id="{9DCCDF84-9477-4481-BC4A-5A2C2C808F64}"/>
            </a:ext>
          </a:extLst>
        </xdr:cNvPr>
        <xdr:cNvPicPr>
          <a:picLocks noChangeAspect="1"/>
        </xdr:cNvPicPr>
      </xdr:nvPicPr>
      <xdr:blipFill>
        <a:blip xmlns:r="http://schemas.openxmlformats.org/officeDocument/2006/relationships" r:embed="rId43"/>
        <a:stretch>
          <a:fillRect/>
        </a:stretch>
      </xdr:blipFill>
      <xdr:spPr>
        <a:xfrm>
          <a:off x="444500" y="57859507"/>
          <a:ext cx="3482340" cy="2423160"/>
        </a:xfrm>
        <a:prstGeom prst="rect">
          <a:avLst/>
        </a:prstGeom>
      </xdr:spPr>
    </xdr:pic>
    <xdr:clientData/>
  </xdr:twoCellAnchor>
  <xdr:twoCellAnchor editAs="oneCell">
    <xdr:from>
      <xdr:col>6</xdr:col>
      <xdr:colOff>338667</xdr:colOff>
      <xdr:row>453</xdr:row>
      <xdr:rowOff>63500</xdr:rowOff>
    </xdr:from>
    <xdr:to>
      <xdr:col>10</xdr:col>
      <xdr:colOff>71967</xdr:colOff>
      <xdr:row>466</xdr:row>
      <xdr:rowOff>101600</xdr:rowOff>
    </xdr:to>
    <xdr:pic>
      <xdr:nvPicPr>
        <xdr:cNvPr id="46" name="Imagen 45">
          <a:extLst>
            <a:ext uri="{FF2B5EF4-FFF2-40B4-BE49-F238E27FC236}">
              <a16:creationId xmlns:a16="http://schemas.microsoft.com/office/drawing/2014/main" id="{B469E050-68BD-4ED2-9041-E32FFF86F895}"/>
            </a:ext>
          </a:extLst>
        </xdr:cNvPr>
        <xdr:cNvPicPr>
          <a:picLocks noChangeAspect="1"/>
        </xdr:cNvPicPr>
      </xdr:nvPicPr>
      <xdr:blipFill>
        <a:blip xmlns:r="http://schemas.openxmlformats.org/officeDocument/2006/relationships" r:embed="rId44"/>
        <a:stretch>
          <a:fillRect/>
        </a:stretch>
      </xdr:blipFill>
      <xdr:spPr>
        <a:xfrm>
          <a:off x="4941147" y="57838340"/>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026316C4-FD4B-446E-A1EB-E63756907CB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973083A-ECD9-4ABD-B751-1F76F607C19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37465</xdr:colOff>
      <xdr:row>53</xdr:row>
      <xdr:rowOff>90487</xdr:rowOff>
    </xdr:from>
    <xdr:to>
      <xdr:col>11</xdr:col>
      <xdr:colOff>450215</xdr:colOff>
      <xdr:row>66</xdr:row>
      <xdr:rowOff>138112</xdr:rowOff>
    </xdr:to>
    <xdr:pic>
      <xdr:nvPicPr>
        <xdr:cNvPr id="4" name="Imagen 3">
          <a:extLst>
            <a:ext uri="{FF2B5EF4-FFF2-40B4-BE49-F238E27FC236}">
              <a16:creationId xmlns:a16="http://schemas.microsoft.com/office/drawing/2014/main" id="{108111FA-2DCE-4C1A-B6A3-D2C0AC7841C1}"/>
            </a:ext>
          </a:extLst>
        </xdr:cNvPr>
        <xdr:cNvPicPr>
          <a:picLocks noChangeAspect="1"/>
        </xdr:cNvPicPr>
      </xdr:nvPicPr>
      <xdr:blipFill>
        <a:blip xmlns:r="http://schemas.openxmlformats.org/officeDocument/2006/relationships" r:embed="rId3"/>
        <a:srcRect/>
        <a:stretch/>
      </xdr:blipFill>
      <xdr:spPr>
        <a:xfrm>
          <a:off x="3916045" y="10453687"/>
          <a:ext cx="3453130" cy="2425065"/>
        </a:xfrm>
        <a:prstGeom prst="rect">
          <a:avLst/>
        </a:prstGeom>
      </xdr:spPr>
    </xdr:pic>
    <xdr:clientData/>
  </xdr:twoCellAnchor>
  <xdr:twoCellAnchor editAs="oneCell">
    <xdr:from>
      <xdr:col>1</xdr:col>
      <xdr:colOff>63500</xdr:colOff>
      <xdr:row>85</xdr:row>
      <xdr:rowOff>74296</xdr:rowOff>
    </xdr:from>
    <xdr:to>
      <xdr:col>6</xdr:col>
      <xdr:colOff>466725</xdr:colOff>
      <xdr:row>98</xdr:row>
      <xdr:rowOff>121921</xdr:rowOff>
    </xdr:to>
    <xdr:pic>
      <xdr:nvPicPr>
        <xdr:cNvPr id="5" name="Imagen 4">
          <a:extLst>
            <a:ext uri="{FF2B5EF4-FFF2-40B4-BE49-F238E27FC236}">
              <a16:creationId xmlns:a16="http://schemas.microsoft.com/office/drawing/2014/main" id="{333B15DE-D2E4-4EDA-A4AD-C9FCFCCC773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14960" y="16320136"/>
          <a:ext cx="3451225" cy="2425065"/>
        </a:xfrm>
        <a:prstGeom prst="rect">
          <a:avLst/>
        </a:prstGeom>
      </xdr:spPr>
    </xdr:pic>
    <xdr:clientData/>
  </xdr:twoCellAnchor>
  <xdr:twoCellAnchor editAs="oneCell">
    <xdr:from>
      <xdr:col>7</xdr:col>
      <xdr:colOff>57626</xdr:colOff>
      <xdr:row>69</xdr:row>
      <xdr:rowOff>57150</xdr:rowOff>
    </xdr:from>
    <xdr:to>
      <xdr:col>11</xdr:col>
      <xdr:colOff>464876</xdr:colOff>
      <xdr:row>82</xdr:row>
      <xdr:rowOff>100650</xdr:rowOff>
    </xdr:to>
    <xdr:pic>
      <xdr:nvPicPr>
        <xdr:cNvPr id="6" name="Imagen 5">
          <a:extLst>
            <a:ext uri="{FF2B5EF4-FFF2-40B4-BE49-F238E27FC236}">
              <a16:creationId xmlns:a16="http://schemas.microsoft.com/office/drawing/2014/main" id="{8DB00355-7212-4094-AA83-0EEFD04070D2}"/>
            </a:ext>
          </a:extLst>
        </xdr:cNvPr>
        <xdr:cNvPicPr>
          <a:picLocks noChangeAspect="1"/>
        </xdr:cNvPicPr>
      </xdr:nvPicPr>
      <xdr:blipFill>
        <a:blip xmlns:r="http://schemas.openxmlformats.org/officeDocument/2006/relationships" r:embed="rId5"/>
        <a:srcRect/>
        <a:stretch/>
      </xdr:blipFill>
      <xdr:spPr>
        <a:xfrm>
          <a:off x="3936206" y="13361670"/>
          <a:ext cx="3447630" cy="2420940"/>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7" name="Imagen 6">
          <a:extLst>
            <a:ext uri="{FF2B5EF4-FFF2-40B4-BE49-F238E27FC236}">
              <a16:creationId xmlns:a16="http://schemas.microsoft.com/office/drawing/2014/main" id="{4E5D0019-A82E-443A-892F-AA924E429B11}"/>
            </a:ext>
          </a:extLst>
        </xdr:cNvPr>
        <xdr:cNvPicPr>
          <a:picLocks noChangeAspect="1"/>
        </xdr:cNvPicPr>
      </xdr:nvPicPr>
      <xdr:blipFill>
        <a:blip xmlns:r="http://schemas.openxmlformats.org/officeDocument/2006/relationships" r:embed="rId6"/>
        <a:srcRect/>
        <a:stretch/>
      </xdr:blipFill>
      <xdr:spPr>
        <a:xfrm>
          <a:off x="339090" y="13412152"/>
          <a:ext cx="3451225" cy="2425065"/>
        </a:xfrm>
        <a:prstGeom prst="rect">
          <a:avLst/>
        </a:prstGeom>
      </xdr:spPr>
    </xdr:pic>
    <xdr:clientData/>
  </xdr:twoCellAnchor>
  <xdr:twoCellAnchor editAs="oneCell">
    <xdr:from>
      <xdr:col>1</xdr:col>
      <xdr:colOff>91440</xdr:colOff>
      <xdr:row>53</xdr:row>
      <xdr:rowOff>138708</xdr:rowOff>
    </xdr:from>
    <xdr:to>
      <xdr:col>6</xdr:col>
      <xdr:colOff>443861</xdr:colOff>
      <xdr:row>66</xdr:row>
      <xdr:rowOff>148230</xdr:rowOff>
    </xdr:to>
    <xdr:pic>
      <xdr:nvPicPr>
        <xdr:cNvPr id="8" name="Imagen 7">
          <a:extLst>
            <a:ext uri="{FF2B5EF4-FFF2-40B4-BE49-F238E27FC236}">
              <a16:creationId xmlns:a16="http://schemas.microsoft.com/office/drawing/2014/main" id="{0629B853-14B7-4BB7-AF1A-F86C28E63413}"/>
            </a:ext>
          </a:extLst>
        </xdr:cNvPr>
        <xdr:cNvPicPr>
          <a:picLocks noChangeAspect="1"/>
        </xdr:cNvPicPr>
      </xdr:nvPicPr>
      <xdr:blipFill>
        <a:blip xmlns:r="http://schemas.openxmlformats.org/officeDocument/2006/relationships" r:embed="rId7"/>
        <a:srcRect/>
        <a:stretch/>
      </xdr:blipFill>
      <xdr:spPr>
        <a:xfrm>
          <a:off x="342900" y="10501908"/>
          <a:ext cx="3400421" cy="2386962"/>
        </a:xfrm>
        <a:prstGeom prst="rect">
          <a:avLst/>
        </a:prstGeom>
      </xdr:spPr>
    </xdr:pic>
    <xdr:clientData/>
  </xdr:twoCellAnchor>
  <xdr:twoCellAnchor editAs="oneCell">
    <xdr:from>
      <xdr:col>7</xdr:col>
      <xdr:colOff>97155</xdr:colOff>
      <xdr:row>85</xdr:row>
      <xdr:rowOff>89774</xdr:rowOff>
    </xdr:from>
    <xdr:to>
      <xdr:col>11</xdr:col>
      <xdr:colOff>506729</xdr:colOff>
      <xdr:row>98</xdr:row>
      <xdr:rowOff>135017</xdr:rowOff>
    </xdr:to>
    <xdr:pic>
      <xdr:nvPicPr>
        <xdr:cNvPr id="9" name="Imagen 8">
          <a:extLst>
            <a:ext uri="{FF2B5EF4-FFF2-40B4-BE49-F238E27FC236}">
              <a16:creationId xmlns:a16="http://schemas.microsoft.com/office/drawing/2014/main" id="{64DEC4A0-ABE5-482C-ABEA-0C180027EE9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3975735" y="16335614"/>
          <a:ext cx="3449954" cy="2422683"/>
        </a:xfrm>
        <a:prstGeom prst="rect">
          <a:avLst/>
        </a:prstGeom>
      </xdr:spPr>
    </xdr:pic>
    <xdr:clientData/>
  </xdr:twoCellAnchor>
  <xdr:twoCellAnchor editAs="oneCell">
    <xdr:from>
      <xdr:col>1</xdr:col>
      <xdr:colOff>9525</xdr:colOff>
      <xdr:row>5</xdr:row>
      <xdr:rowOff>66675</xdr:rowOff>
    </xdr:from>
    <xdr:to>
      <xdr:col>6</xdr:col>
      <xdr:colOff>503250</xdr:colOff>
      <xdr:row>18</xdr:row>
      <xdr:rowOff>172650</xdr:rowOff>
    </xdr:to>
    <xdr:pic>
      <xdr:nvPicPr>
        <xdr:cNvPr id="10" name="Imagen 9">
          <a:extLst>
            <a:ext uri="{FF2B5EF4-FFF2-40B4-BE49-F238E27FC236}">
              <a16:creationId xmlns:a16="http://schemas.microsoft.com/office/drawing/2014/main" id="{1621CA1E-B0C3-4C60-9492-B012298139C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60985" y="1491615"/>
          <a:ext cx="3541725" cy="2498655"/>
        </a:xfrm>
        <a:prstGeom prst="rect">
          <a:avLst/>
        </a:prstGeom>
      </xdr:spPr>
    </xdr:pic>
    <xdr:clientData/>
  </xdr:twoCellAnchor>
  <xdr:twoCellAnchor editAs="oneCell">
    <xdr:from>
      <xdr:col>7</xdr:col>
      <xdr:colOff>9525</xdr:colOff>
      <xdr:row>5</xdr:row>
      <xdr:rowOff>38100</xdr:rowOff>
    </xdr:from>
    <xdr:to>
      <xdr:col>11</xdr:col>
      <xdr:colOff>512775</xdr:colOff>
      <xdr:row>18</xdr:row>
      <xdr:rowOff>144075</xdr:rowOff>
    </xdr:to>
    <xdr:pic>
      <xdr:nvPicPr>
        <xdr:cNvPr id="11" name="Imagen 10">
          <a:extLst>
            <a:ext uri="{FF2B5EF4-FFF2-40B4-BE49-F238E27FC236}">
              <a16:creationId xmlns:a16="http://schemas.microsoft.com/office/drawing/2014/main" id="{29F0890E-09A4-475B-96DD-9AC985CC0856}"/>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3888105" y="1463040"/>
          <a:ext cx="3543630" cy="2498655"/>
        </a:xfrm>
        <a:prstGeom prst="rect">
          <a:avLst/>
        </a:prstGeom>
      </xdr:spPr>
    </xdr:pic>
    <xdr:clientData/>
  </xdr:twoCellAnchor>
  <xdr:twoCellAnchor editAs="oneCell">
    <xdr:from>
      <xdr:col>1</xdr:col>
      <xdr:colOff>9525</xdr:colOff>
      <xdr:row>21</xdr:row>
      <xdr:rowOff>38100</xdr:rowOff>
    </xdr:from>
    <xdr:to>
      <xdr:col>6</xdr:col>
      <xdr:colOff>503250</xdr:colOff>
      <xdr:row>34</xdr:row>
      <xdr:rowOff>144075</xdr:rowOff>
    </xdr:to>
    <xdr:pic>
      <xdr:nvPicPr>
        <xdr:cNvPr id="12" name="Imagen 11">
          <a:extLst>
            <a:ext uri="{FF2B5EF4-FFF2-40B4-BE49-F238E27FC236}">
              <a16:creationId xmlns:a16="http://schemas.microsoft.com/office/drawing/2014/main" id="{176B196A-7D01-4417-8A04-9ABE08D1EFD2}"/>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260985" y="4457700"/>
          <a:ext cx="3541725" cy="2498655"/>
        </a:xfrm>
        <a:prstGeom prst="rect">
          <a:avLst/>
        </a:prstGeom>
      </xdr:spPr>
    </xdr:pic>
    <xdr:clientData/>
  </xdr:twoCellAnchor>
  <xdr:twoCellAnchor editAs="oneCell">
    <xdr:from>
      <xdr:col>7</xdr:col>
      <xdr:colOff>9525</xdr:colOff>
      <xdr:row>21</xdr:row>
      <xdr:rowOff>38100</xdr:rowOff>
    </xdr:from>
    <xdr:to>
      <xdr:col>11</xdr:col>
      <xdr:colOff>512775</xdr:colOff>
      <xdr:row>34</xdr:row>
      <xdr:rowOff>144075</xdr:rowOff>
    </xdr:to>
    <xdr:pic>
      <xdr:nvPicPr>
        <xdr:cNvPr id="13" name="Imagen 12">
          <a:extLst>
            <a:ext uri="{FF2B5EF4-FFF2-40B4-BE49-F238E27FC236}">
              <a16:creationId xmlns:a16="http://schemas.microsoft.com/office/drawing/2014/main" id="{9D8AAA4A-F3BA-41AE-B27A-7636CCBFB42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888105" y="4457700"/>
          <a:ext cx="3543630" cy="2498655"/>
        </a:xfrm>
        <a:prstGeom prst="rect">
          <a:avLst/>
        </a:prstGeom>
      </xdr:spPr>
    </xdr:pic>
    <xdr:clientData/>
  </xdr:twoCellAnchor>
  <xdr:twoCellAnchor editAs="oneCell">
    <xdr:from>
      <xdr:col>7</xdr:col>
      <xdr:colOff>19050</xdr:colOff>
      <xdr:row>37</xdr:row>
      <xdr:rowOff>28575</xdr:rowOff>
    </xdr:from>
    <xdr:to>
      <xdr:col>11</xdr:col>
      <xdr:colOff>522300</xdr:colOff>
      <xdr:row>50</xdr:row>
      <xdr:rowOff>144075</xdr:rowOff>
    </xdr:to>
    <xdr:pic>
      <xdr:nvPicPr>
        <xdr:cNvPr id="14" name="Imagen 13">
          <a:extLst>
            <a:ext uri="{FF2B5EF4-FFF2-40B4-BE49-F238E27FC236}">
              <a16:creationId xmlns:a16="http://schemas.microsoft.com/office/drawing/2014/main" id="{A2EFFB80-1FE2-4597-BAAA-2BA38F6E87B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897630" y="7442835"/>
          <a:ext cx="3543630" cy="2492940"/>
        </a:xfrm>
        <a:prstGeom prst="rect">
          <a:avLst/>
        </a:prstGeom>
      </xdr:spPr>
    </xdr:pic>
    <xdr:clientData/>
  </xdr:twoCellAnchor>
  <xdr:twoCellAnchor editAs="oneCell">
    <xdr:from>
      <xdr:col>1</xdr:col>
      <xdr:colOff>19050</xdr:colOff>
      <xdr:row>37</xdr:row>
      <xdr:rowOff>28575</xdr:rowOff>
    </xdr:from>
    <xdr:to>
      <xdr:col>6</xdr:col>
      <xdr:colOff>512775</xdr:colOff>
      <xdr:row>50</xdr:row>
      <xdr:rowOff>144075</xdr:rowOff>
    </xdr:to>
    <xdr:pic>
      <xdr:nvPicPr>
        <xdr:cNvPr id="15" name="Imagen 14">
          <a:extLst>
            <a:ext uri="{FF2B5EF4-FFF2-40B4-BE49-F238E27FC236}">
              <a16:creationId xmlns:a16="http://schemas.microsoft.com/office/drawing/2014/main" id="{02C47116-9A6B-4FDC-92DE-6A3AFB346A9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270510" y="7442835"/>
          <a:ext cx="3541725" cy="249294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324D8B6-596A-4AF4-AE2A-A458A71549C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AD925BB-28C4-4339-9145-E87C7BFADA9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235795</xdr:colOff>
      <xdr:row>6</xdr:row>
      <xdr:rowOff>82466</xdr:rowOff>
    </xdr:from>
    <xdr:to>
      <xdr:col>6</xdr:col>
      <xdr:colOff>897680</xdr:colOff>
      <xdr:row>13</xdr:row>
      <xdr:rowOff>108033</xdr:rowOff>
    </xdr:to>
    <xdr:pic>
      <xdr:nvPicPr>
        <xdr:cNvPr id="4" name="Imagen 3">
          <a:extLst>
            <a:ext uri="{FF2B5EF4-FFF2-40B4-BE49-F238E27FC236}">
              <a16:creationId xmlns:a16="http://schemas.microsoft.com/office/drawing/2014/main" id="{43E98FA1-DC27-497C-B8DD-5B26291DB52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479635" y="1819826"/>
          <a:ext cx="3702265" cy="2425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363075</xdr:colOff>
      <xdr:row>6</xdr:row>
      <xdr:rowOff>88747</xdr:rowOff>
    </xdr:from>
    <xdr:to>
      <xdr:col>11</xdr:col>
      <xdr:colOff>246525</xdr:colOff>
      <xdr:row>13</xdr:row>
      <xdr:rowOff>111278</xdr:rowOff>
    </xdr:to>
    <xdr:pic>
      <xdr:nvPicPr>
        <xdr:cNvPr id="5" name="Imagen 4">
          <a:extLst>
            <a:ext uri="{FF2B5EF4-FFF2-40B4-BE49-F238E27FC236}">
              <a16:creationId xmlns:a16="http://schemas.microsoft.com/office/drawing/2014/main" id="{39C6BCAA-E92F-4235-8B4A-A14C1C70E9F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4767435" y="1826107"/>
          <a:ext cx="3731550" cy="24228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328021</xdr:colOff>
      <xdr:row>16</xdr:row>
      <xdr:rowOff>21733</xdr:rowOff>
    </xdr:from>
    <xdr:to>
      <xdr:col>5</xdr:col>
      <xdr:colOff>548279</xdr:colOff>
      <xdr:row>23</xdr:row>
      <xdr:rowOff>180197</xdr:rowOff>
    </xdr:to>
    <xdr:pic>
      <xdr:nvPicPr>
        <xdr:cNvPr id="6" name="Imagen 5">
          <a:extLst>
            <a:ext uri="{FF2B5EF4-FFF2-40B4-BE49-F238E27FC236}">
              <a16:creationId xmlns:a16="http://schemas.microsoft.com/office/drawing/2014/main" id="{CD1DF227-82AF-493C-BD41-079DB265A43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1463401" y="4723273"/>
          <a:ext cx="1553758" cy="2558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147085</xdr:colOff>
      <xdr:row>16</xdr:row>
      <xdr:rowOff>82466</xdr:rowOff>
    </xdr:from>
    <xdr:to>
      <xdr:col>10</xdr:col>
      <xdr:colOff>805415</xdr:colOff>
      <xdr:row>23</xdr:row>
      <xdr:rowOff>108033</xdr:rowOff>
    </xdr:to>
    <xdr:pic>
      <xdr:nvPicPr>
        <xdr:cNvPr id="7" name="Imagen 6">
          <a:extLst>
            <a:ext uri="{FF2B5EF4-FFF2-40B4-BE49-F238E27FC236}">
              <a16:creationId xmlns:a16="http://schemas.microsoft.com/office/drawing/2014/main" id="{6400F23A-F34C-4F89-A6A2-8697EB0DEDB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5138185" y="4784006"/>
          <a:ext cx="2997670" cy="2425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201663</xdr:colOff>
      <xdr:row>26</xdr:row>
      <xdr:rowOff>95238</xdr:rowOff>
    </xdr:from>
    <xdr:to>
      <xdr:col>6</xdr:col>
      <xdr:colOff>866583</xdr:colOff>
      <xdr:row>39</xdr:row>
      <xdr:rowOff>85738</xdr:rowOff>
    </xdr:to>
    <xdr:pic>
      <xdr:nvPicPr>
        <xdr:cNvPr id="8" name="Imagen 7">
          <a:extLst>
            <a:ext uri="{FF2B5EF4-FFF2-40B4-BE49-F238E27FC236}">
              <a16:creationId xmlns:a16="http://schemas.microsoft.com/office/drawing/2014/main" id="{39FF9C50-C86B-4D15-8D8F-DEB138314E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445503" y="7760958"/>
          <a:ext cx="3705300" cy="2383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369565</xdr:colOff>
      <xdr:row>26</xdr:row>
      <xdr:rowOff>92202</xdr:rowOff>
    </xdr:from>
    <xdr:to>
      <xdr:col>11</xdr:col>
      <xdr:colOff>259085</xdr:colOff>
      <xdr:row>39</xdr:row>
      <xdr:rowOff>88773</xdr:rowOff>
    </xdr:to>
    <xdr:pic>
      <xdr:nvPicPr>
        <xdr:cNvPr id="9" name="Imagen 8">
          <a:extLst>
            <a:ext uri="{FF2B5EF4-FFF2-40B4-BE49-F238E27FC236}">
              <a16:creationId xmlns:a16="http://schemas.microsoft.com/office/drawing/2014/main" id="{CA2FA5CB-E22F-4241-BAA6-17B56D700E66}"/>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773925" y="7757922"/>
          <a:ext cx="3737620" cy="2389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170518</xdr:colOff>
      <xdr:row>43</xdr:row>
      <xdr:rowOff>115419</xdr:rowOff>
    </xdr:from>
    <xdr:to>
      <xdr:col>6</xdr:col>
      <xdr:colOff>970523</xdr:colOff>
      <xdr:row>54</xdr:row>
      <xdr:rowOff>131130</xdr:rowOff>
    </xdr:to>
    <xdr:pic>
      <xdr:nvPicPr>
        <xdr:cNvPr id="10" name="Imagen 9">
          <a:extLst>
            <a:ext uri="{FF2B5EF4-FFF2-40B4-BE49-F238E27FC236}">
              <a16:creationId xmlns:a16="http://schemas.microsoft.com/office/drawing/2014/main" id="{498E0EA6-0EA2-4937-B4B1-64247CC7302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14358" y="10966299"/>
          <a:ext cx="3840385" cy="2027391"/>
        </a:xfrm>
        <a:prstGeom prst="rect">
          <a:avLst/>
        </a:prstGeom>
      </xdr:spPr>
    </xdr:pic>
    <xdr:clientData/>
  </xdr:twoCellAnchor>
  <xdr:twoCellAnchor editAs="oneCell">
    <xdr:from>
      <xdr:col>7</xdr:col>
      <xdr:colOff>128264</xdr:colOff>
      <xdr:row>42</xdr:row>
      <xdr:rowOff>193343</xdr:rowOff>
    </xdr:from>
    <xdr:to>
      <xdr:col>11</xdr:col>
      <xdr:colOff>507954</xdr:colOff>
      <xdr:row>55</xdr:row>
      <xdr:rowOff>24633</xdr:rowOff>
    </xdr:to>
    <xdr:pic>
      <xdr:nvPicPr>
        <xdr:cNvPr id="11" name="Imagen 10">
          <a:extLst>
            <a:ext uri="{FF2B5EF4-FFF2-40B4-BE49-F238E27FC236}">
              <a16:creationId xmlns:a16="http://schemas.microsoft.com/office/drawing/2014/main" id="{6216DF21-140C-4D54-B51F-BB1A287FF9C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532624" y="10846103"/>
          <a:ext cx="4227790" cy="2223970"/>
        </a:xfrm>
        <a:prstGeom prst="rect">
          <a:avLst/>
        </a:prstGeom>
      </xdr:spPr>
    </xdr:pic>
    <xdr:clientData/>
  </xdr:twoCellAnchor>
  <xdr:twoCellAnchor editAs="oneCell">
    <xdr:from>
      <xdr:col>1</xdr:col>
      <xdr:colOff>126514</xdr:colOff>
      <xdr:row>59</xdr:row>
      <xdr:rowOff>108175</xdr:rowOff>
    </xdr:from>
    <xdr:to>
      <xdr:col>6</xdr:col>
      <xdr:colOff>928800</xdr:colOff>
      <xdr:row>70</xdr:row>
      <xdr:rowOff>119325</xdr:rowOff>
    </xdr:to>
    <xdr:pic>
      <xdr:nvPicPr>
        <xdr:cNvPr id="12" name="Imagen 11">
          <a:extLst>
            <a:ext uri="{FF2B5EF4-FFF2-40B4-BE49-F238E27FC236}">
              <a16:creationId xmlns:a16="http://schemas.microsoft.com/office/drawing/2014/main" id="{2B789CF7-B6BE-4E7A-BCC1-AD436B49984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70354" y="13946095"/>
          <a:ext cx="3842666" cy="2022830"/>
        </a:xfrm>
        <a:prstGeom prst="rect">
          <a:avLst/>
        </a:prstGeom>
      </xdr:spPr>
    </xdr:pic>
    <xdr:clientData/>
  </xdr:twoCellAnchor>
  <xdr:twoCellAnchor editAs="oneCell">
    <xdr:from>
      <xdr:col>7</xdr:col>
      <xdr:colOff>129262</xdr:colOff>
      <xdr:row>58</xdr:row>
      <xdr:rowOff>183818</xdr:rowOff>
    </xdr:from>
    <xdr:to>
      <xdr:col>11</xdr:col>
      <xdr:colOff>516477</xdr:colOff>
      <xdr:row>71</xdr:row>
      <xdr:rowOff>15108</xdr:rowOff>
    </xdr:to>
    <xdr:pic>
      <xdr:nvPicPr>
        <xdr:cNvPr id="13" name="Imagen 12">
          <a:extLst>
            <a:ext uri="{FF2B5EF4-FFF2-40B4-BE49-F238E27FC236}">
              <a16:creationId xmlns:a16="http://schemas.microsoft.com/office/drawing/2014/main" id="{95669D3C-D621-4456-9B8D-23D33D4B42B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533622" y="13823618"/>
          <a:ext cx="4235315" cy="2223970"/>
        </a:xfrm>
        <a:prstGeom prst="rect">
          <a:avLst/>
        </a:prstGeom>
      </xdr:spPr>
    </xdr:pic>
    <xdr:clientData/>
  </xdr:twoCellAnchor>
  <xdr:twoCellAnchor editAs="oneCell">
    <xdr:from>
      <xdr:col>1</xdr:col>
      <xdr:colOff>145564</xdr:colOff>
      <xdr:row>75</xdr:row>
      <xdr:rowOff>60550</xdr:rowOff>
    </xdr:from>
    <xdr:to>
      <xdr:col>6</xdr:col>
      <xdr:colOff>947850</xdr:colOff>
      <xdr:row>86</xdr:row>
      <xdr:rowOff>71700</xdr:rowOff>
    </xdr:to>
    <xdr:pic>
      <xdr:nvPicPr>
        <xdr:cNvPr id="14" name="Imagen 13">
          <a:extLst>
            <a:ext uri="{FF2B5EF4-FFF2-40B4-BE49-F238E27FC236}">
              <a16:creationId xmlns:a16="http://schemas.microsoft.com/office/drawing/2014/main" id="{7C3E359E-216E-42A0-9766-F2650BC6B51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89404" y="16885510"/>
          <a:ext cx="3842666" cy="2022830"/>
        </a:xfrm>
        <a:prstGeom prst="rect">
          <a:avLst/>
        </a:prstGeom>
      </xdr:spPr>
    </xdr:pic>
    <xdr:clientData/>
  </xdr:twoCellAnchor>
  <xdr:twoCellAnchor editAs="oneCell">
    <xdr:from>
      <xdr:col>7</xdr:col>
      <xdr:colOff>116230</xdr:colOff>
      <xdr:row>74</xdr:row>
      <xdr:rowOff>164768</xdr:rowOff>
    </xdr:from>
    <xdr:to>
      <xdr:col>11</xdr:col>
      <xdr:colOff>500936</xdr:colOff>
      <xdr:row>87</xdr:row>
      <xdr:rowOff>3678</xdr:rowOff>
    </xdr:to>
    <xdr:pic>
      <xdr:nvPicPr>
        <xdr:cNvPr id="15" name="Imagen 14">
          <a:extLst>
            <a:ext uri="{FF2B5EF4-FFF2-40B4-BE49-F238E27FC236}">
              <a16:creationId xmlns:a16="http://schemas.microsoft.com/office/drawing/2014/main" id="{E7CE6931-6944-49FD-9949-2E5BD6DF47B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520590" y="16791608"/>
          <a:ext cx="4232806" cy="2231590"/>
        </a:xfrm>
        <a:prstGeom prst="rect">
          <a:avLst/>
        </a:prstGeom>
      </xdr:spPr>
    </xdr:pic>
    <xdr:clientData/>
  </xdr:twoCellAnchor>
  <xdr:twoCellAnchor editAs="oneCell">
    <xdr:from>
      <xdr:col>1</xdr:col>
      <xdr:colOff>116989</xdr:colOff>
      <xdr:row>91</xdr:row>
      <xdr:rowOff>89125</xdr:rowOff>
    </xdr:from>
    <xdr:to>
      <xdr:col>6</xdr:col>
      <xdr:colOff>919275</xdr:colOff>
      <xdr:row>102</xdr:row>
      <xdr:rowOff>100275</xdr:rowOff>
    </xdr:to>
    <xdr:pic>
      <xdr:nvPicPr>
        <xdr:cNvPr id="16" name="Imagen 15">
          <a:extLst>
            <a:ext uri="{FF2B5EF4-FFF2-40B4-BE49-F238E27FC236}">
              <a16:creationId xmlns:a16="http://schemas.microsoft.com/office/drawing/2014/main" id="{F8595672-5FA8-4E9A-B1F2-657911AC455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60829" y="19901125"/>
          <a:ext cx="3842666" cy="2022830"/>
        </a:xfrm>
        <a:prstGeom prst="rect">
          <a:avLst/>
        </a:prstGeom>
      </xdr:spPr>
    </xdr:pic>
    <xdr:clientData/>
  </xdr:twoCellAnchor>
  <xdr:twoCellAnchor editAs="oneCell">
    <xdr:from>
      <xdr:col>7</xdr:col>
      <xdr:colOff>106705</xdr:colOff>
      <xdr:row>90</xdr:row>
      <xdr:rowOff>158751</xdr:rowOff>
    </xdr:from>
    <xdr:to>
      <xdr:col>11</xdr:col>
      <xdr:colOff>491411</xdr:colOff>
      <xdr:row>103</xdr:row>
      <xdr:rowOff>169</xdr:rowOff>
    </xdr:to>
    <xdr:pic>
      <xdr:nvPicPr>
        <xdr:cNvPr id="17" name="Imagen 16">
          <a:extLst>
            <a:ext uri="{FF2B5EF4-FFF2-40B4-BE49-F238E27FC236}">
              <a16:creationId xmlns:a16="http://schemas.microsoft.com/office/drawing/2014/main" id="{F310B52B-7C51-421E-A412-C4A58FAAF0F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511065" y="19772631"/>
          <a:ext cx="4232806" cy="2234098"/>
        </a:xfrm>
        <a:prstGeom prst="rect">
          <a:avLst/>
        </a:prstGeom>
      </xdr:spPr>
    </xdr:pic>
    <xdr:clientData/>
  </xdr:twoCellAnchor>
  <xdr:twoCellAnchor editAs="oneCell">
    <xdr:from>
      <xdr:col>1</xdr:col>
      <xdr:colOff>141943</xdr:colOff>
      <xdr:row>108</xdr:row>
      <xdr:rowOff>133128</xdr:rowOff>
    </xdr:from>
    <xdr:to>
      <xdr:col>6</xdr:col>
      <xdr:colOff>941948</xdr:colOff>
      <xdr:row>119</xdr:row>
      <xdr:rowOff>141998</xdr:rowOff>
    </xdr:to>
    <xdr:pic>
      <xdr:nvPicPr>
        <xdr:cNvPr id="18" name="Imagen 17">
          <a:extLst>
            <a:ext uri="{FF2B5EF4-FFF2-40B4-BE49-F238E27FC236}">
              <a16:creationId xmlns:a16="http://schemas.microsoft.com/office/drawing/2014/main" id="{BC165553-6EF9-4E6C-AC5D-385702BAAB8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85783" y="23701788"/>
          <a:ext cx="3840385" cy="2104370"/>
        </a:xfrm>
        <a:prstGeom prst="rect">
          <a:avLst/>
        </a:prstGeom>
      </xdr:spPr>
    </xdr:pic>
    <xdr:clientData/>
  </xdr:twoCellAnchor>
  <xdr:twoCellAnchor editAs="oneCell">
    <xdr:from>
      <xdr:col>7</xdr:col>
      <xdr:colOff>137789</xdr:colOff>
      <xdr:row>108</xdr:row>
      <xdr:rowOff>12368</xdr:rowOff>
    </xdr:from>
    <xdr:to>
      <xdr:col>11</xdr:col>
      <xdr:colOff>517479</xdr:colOff>
      <xdr:row>120</xdr:row>
      <xdr:rowOff>43683</xdr:rowOff>
    </xdr:to>
    <xdr:pic>
      <xdr:nvPicPr>
        <xdr:cNvPr id="19" name="Imagen 18">
          <a:extLst>
            <a:ext uri="{FF2B5EF4-FFF2-40B4-BE49-F238E27FC236}">
              <a16:creationId xmlns:a16="http://schemas.microsoft.com/office/drawing/2014/main" id="{B404A0B3-071F-420D-BB3B-76416765017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542149" y="23581028"/>
          <a:ext cx="4227790" cy="230969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3511413A-5D5C-4E67-ABD4-9694C801B46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107671B6-48F5-4FE4-BA81-83DD98DD1F8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54233</xdr:colOff>
      <xdr:row>7</xdr:row>
      <xdr:rowOff>19050</xdr:rowOff>
    </xdr:from>
    <xdr:to>
      <xdr:col>6</xdr:col>
      <xdr:colOff>1045425</xdr:colOff>
      <xdr:row>18</xdr:row>
      <xdr:rowOff>178594</xdr:rowOff>
    </xdr:to>
    <xdr:pic>
      <xdr:nvPicPr>
        <xdr:cNvPr id="4" name="Imagen 3">
          <a:extLst>
            <a:ext uri="{FF2B5EF4-FFF2-40B4-BE49-F238E27FC236}">
              <a16:creationId xmlns:a16="http://schemas.microsoft.com/office/drawing/2014/main" id="{AE5DE9FF-4DC4-4FE6-8E40-5EC3AC31514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298073" y="1939290"/>
          <a:ext cx="4031572" cy="2171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77263</xdr:colOff>
      <xdr:row>6</xdr:row>
      <xdr:rowOff>173830</xdr:rowOff>
    </xdr:from>
    <xdr:to>
      <xdr:col>11</xdr:col>
      <xdr:colOff>570436</xdr:colOff>
      <xdr:row>19</xdr:row>
      <xdr:rowOff>64294</xdr:rowOff>
    </xdr:to>
    <xdr:pic>
      <xdr:nvPicPr>
        <xdr:cNvPr id="5" name="Imagen 4">
          <a:extLst>
            <a:ext uri="{FF2B5EF4-FFF2-40B4-BE49-F238E27FC236}">
              <a16:creationId xmlns:a16="http://schemas.microsoft.com/office/drawing/2014/main" id="{8EDFAC7C-76B9-45EC-A170-EEEEC8621438}"/>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4481623" y="1911190"/>
          <a:ext cx="4341273" cy="22679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128521</xdr:colOff>
      <xdr:row>23</xdr:row>
      <xdr:rowOff>37015</xdr:rowOff>
    </xdr:from>
    <xdr:to>
      <xdr:col>6</xdr:col>
      <xdr:colOff>957329</xdr:colOff>
      <xdr:row>34</xdr:row>
      <xdr:rowOff>96336</xdr:rowOff>
    </xdr:to>
    <xdr:pic>
      <xdr:nvPicPr>
        <xdr:cNvPr id="6" name="Imagen 5">
          <a:extLst>
            <a:ext uri="{FF2B5EF4-FFF2-40B4-BE49-F238E27FC236}">
              <a16:creationId xmlns:a16="http://schemas.microsoft.com/office/drawing/2014/main" id="{1C67CD0A-A211-4295-8221-8E4D6ED7B0C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372361" y="4898575"/>
          <a:ext cx="3869188" cy="2071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338795</xdr:colOff>
      <xdr:row>87</xdr:row>
      <xdr:rowOff>34748</xdr:rowOff>
    </xdr:from>
    <xdr:to>
      <xdr:col>11</xdr:col>
      <xdr:colOff>270805</xdr:colOff>
      <xdr:row>100</xdr:row>
      <xdr:rowOff>174802</xdr:rowOff>
    </xdr:to>
    <xdr:pic>
      <xdr:nvPicPr>
        <xdr:cNvPr id="7" name="Imagen 6">
          <a:extLst>
            <a:ext uri="{FF2B5EF4-FFF2-40B4-BE49-F238E27FC236}">
              <a16:creationId xmlns:a16="http://schemas.microsoft.com/office/drawing/2014/main" id="{FA73AF2C-C69F-45C6-90E5-786C4A34B56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4743155" y="17751248"/>
          <a:ext cx="3780110" cy="2509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197275</xdr:colOff>
      <xdr:row>87</xdr:row>
      <xdr:rowOff>22188</xdr:rowOff>
    </xdr:from>
    <xdr:to>
      <xdr:col>6</xdr:col>
      <xdr:colOff>840950</xdr:colOff>
      <xdr:row>100</xdr:row>
      <xdr:rowOff>168312</xdr:rowOff>
    </xdr:to>
    <xdr:pic>
      <xdr:nvPicPr>
        <xdr:cNvPr id="8" name="Imagen 7">
          <a:extLst>
            <a:ext uri="{FF2B5EF4-FFF2-40B4-BE49-F238E27FC236}">
              <a16:creationId xmlns:a16="http://schemas.microsoft.com/office/drawing/2014/main" id="{4E40FBB6-A789-45B6-910D-67334B57CD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441115" y="17738688"/>
          <a:ext cx="3684055" cy="25159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xdr:colOff>
      <xdr:row>136</xdr:row>
      <xdr:rowOff>76200</xdr:rowOff>
    </xdr:from>
    <xdr:to>
      <xdr:col>6</xdr:col>
      <xdr:colOff>1019748</xdr:colOff>
      <xdr:row>147</xdr:row>
      <xdr:rowOff>104685</xdr:rowOff>
    </xdr:to>
    <xdr:pic>
      <xdr:nvPicPr>
        <xdr:cNvPr id="9" name="Imagen 8">
          <a:extLst>
            <a:ext uri="{FF2B5EF4-FFF2-40B4-BE49-F238E27FC236}">
              <a16:creationId xmlns:a16="http://schemas.microsoft.com/office/drawing/2014/main" id="{E2134208-E59C-42D0-BEAE-231A5441BE36}"/>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310515" y="26769060"/>
          <a:ext cx="3993453" cy="2040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181523</xdr:colOff>
      <xdr:row>72</xdr:row>
      <xdr:rowOff>89125</xdr:rowOff>
    </xdr:from>
    <xdr:to>
      <xdr:col>6</xdr:col>
      <xdr:colOff>940489</xdr:colOff>
      <xdr:row>83</xdr:row>
      <xdr:rowOff>100275</xdr:rowOff>
    </xdr:to>
    <xdr:pic>
      <xdr:nvPicPr>
        <xdr:cNvPr id="10" name="Imagen 9">
          <a:extLst>
            <a:ext uri="{FF2B5EF4-FFF2-40B4-BE49-F238E27FC236}">
              <a16:creationId xmlns:a16="http://schemas.microsoft.com/office/drawing/2014/main" id="{6B9F2691-6DBD-409D-9607-0A669875B02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5363" y="15047185"/>
          <a:ext cx="3799346" cy="2022830"/>
        </a:xfrm>
        <a:prstGeom prst="rect">
          <a:avLst/>
        </a:prstGeom>
      </xdr:spPr>
    </xdr:pic>
    <xdr:clientData/>
  </xdr:twoCellAnchor>
  <xdr:twoCellAnchor editAs="oneCell">
    <xdr:from>
      <xdr:col>7</xdr:col>
      <xdr:colOff>62587</xdr:colOff>
      <xdr:row>71</xdr:row>
      <xdr:rowOff>149226</xdr:rowOff>
    </xdr:from>
    <xdr:to>
      <xdr:col>11</xdr:col>
      <xdr:colOff>449802</xdr:colOff>
      <xdr:row>84</xdr:row>
      <xdr:rowOff>169</xdr:rowOff>
    </xdr:to>
    <xdr:pic>
      <xdr:nvPicPr>
        <xdr:cNvPr id="11" name="Imagen 10">
          <a:extLst>
            <a:ext uri="{FF2B5EF4-FFF2-40B4-BE49-F238E27FC236}">
              <a16:creationId xmlns:a16="http://schemas.microsoft.com/office/drawing/2014/main" id="{0C81B21C-B5A3-4CE0-8C9C-650D9DF4C46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66947" y="14924406"/>
          <a:ext cx="4235315" cy="2228383"/>
        </a:xfrm>
        <a:prstGeom prst="rect">
          <a:avLst/>
        </a:prstGeom>
      </xdr:spPr>
    </xdr:pic>
    <xdr:clientData/>
  </xdr:twoCellAnchor>
  <xdr:twoCellAnchor editAs="oneCell">
    <xdr:from>
      <xdr:col>7</xdr:col>
      <xdr:colOff>81637</xdr:colOff>
      <xdr:row>135</xdr:row>
      <xdr:rowOff>139701</xdr:rowOff>
    </xdr:from>
    <xdr:to>
      <xdr:col>11</xdr:col>
      <xdr:colOff>468852</xdr:colOff>
      <xdr:row>148</xdr:row>
      <xdr:rowOff>169</xdr:rowOff>
    </xdr:to>
    <xdr:pic>
      <xdr:nvPicPr>
        <xdr:cNvPr id="12" name="Imagen 11">
          <a:extLst>
            <a:ext uri="{FF2B5EF4-FFF2-40B4-BE49-F238E27FC236}">
              <a16:creationId xmlns:a16="http://schemas.microsoft.com/office/drawing/2014/main" id="{931C0816-986E-4A27-B777-4205B0EDDCB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485997" y="26657301"/>
          <a:ext cx="4235315" cy="2230288"/>
        </a:xfrm>
        <a:prstGeom prst="rect">
          <a:avLst/>
        </a:prstGeom>
      </xdr:spPr>
    </xdr:pic>
    <xdr:clientData/>
  </xdr:twoCellAnchor>
  <xdr:twoCellAnchor editAs="oneCell">
    <xdr:from>
      <xdr:col>1</xdr:col>
      <xdr:colOff>141943</xdr:colOff>
      <xdr:row>184</xdr:row>
      <xdr:rowOff>79600</xdr:rowOff>
    </xdr:from>
    <xdr:to>
      <xdr:col>6</xdr:col>
      <xdr:colOff>941948</xdr:colOff>
      <xdr:row>195</xdr:row>
      <xdr:rowOff>90750</xdr:rowOff>
    </xdr:to>
    <xdr:pic>
      <xdr:nvPicPr>
        <xdr:cNvPr id="13" name="Imagen 12">
          <a:extLst>
            <a:ext uri="{FF2B5EF4-FFF2-40B4-BE49-F238E27FC236}">
              <a16:creationId xmlns:a16="http://schemas.microsoft.com/office/drawing/2014/main" id="{3938974D-93F2-4E25-B11D-79E928B9CEE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85783" y="35573560"/>
          <a:ext cx="3840385" cy="2022830"/>
        </a:xfrm>
        <a:prstGeom prst="rect">
          <a:avLst/>
        </a:prstGeom>
      </xdr:spPr>
    </xdr:pic>
    <xdr:clientData/>
  </xdr:twoCellAnchor>
  <xdr:twoCellAnchor editAs="oneCell">
    <xdr:from>
      <xdr:col>7</xdr:col>
      <xdr:colOff>103197</xdr:colOff>
      <xdr:row>201</xdr:row>
      <xdr:rowOff>30419</xdr:rowOff>
    </xdr:from>
    <xdr:to>
      <xdr:col>11</xdr:col>
      <xdr:colOff>485395</xdr:colOff>
      <xdr:row>213</xdr:row>
      <xdr:rowOff>54210</xdr:rowOff>
    </xdr:to>
    <xdr:pic>
      <xdr:nvPicPr>
        <xdr:cNvPr id="14" name="Imagen 13">
          <a:extLst>
            <a:ext uri="{FF2B5EF4-FFF2-40B4-BE49-F238E27FC236}">
              <a16:creationId xmlns:a16="http://schemas.microsoft.com/office/drawing/2014/main" id="{B2343630-881A-4972-925D-4CD51DC6C66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507557" y="39844919"/>
          <a:ext cx="4230298" cy="2218351"/>
        </a:xfrm>
        <a:prstGeom prst="rect">
          <a:avLst/>
        </a:prstGeom>
      </xdr:spPr>
    </xdr:pic>
    <xdr:clientData/>
  </xdr:twoCellAnchor>
  <xdr:twoCellAnchor editAs="oneCell">
    <xdr:from>
      <xdr:col>1</xdr:col>
      <xdr:colOff>118294</xdr:colOff>
      <xdr:row>201</xdr:row>
      <xdr:rowOff>77319</xdr:rowOff>
    </xdr:from>
    <xdr:to>
      <xdr:col>6</xdr:col>
      <xdr:colOff>922859</xdr:colOff>
      <xdr:row>212</xdr:row>
      <xdr:rowOff>93030</xdr:rowOff>
    </xdr:to>
    <xdr:pic>
      <xdr:nvPicPr>
        <xdr:cNvPr id="15" name="Imagen 14">
          <a:extLst>
            <a:ext uri="{FF2B5EF4-FFF2-40B4-BE49-F238E27FC236}">
              <a16:creationId xmlns:a16="http://schemas.microsoft.com/office/drawing/2014/main" id="{73A380C9-8D33-40B0-AC21-F516F9C247A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62134" y="39891819"/>
          <a:ext cx="3844945" cy="2027391"/>
        </a:xfrm>
        <a:prstGeom prst="rect">
          <a:avLst/>
        </a:prstGeom>
      </xdr:spPr>
    </xdr:pic>
    <xdr:clientData/>
  </xdr:twoCellAnchor>
  <xdr:twoCellAnchor editAs="oneCell">
    <xdr:from>
      <xdr:col>7</xdr:col>
      <xdr:colOff>167387</xdr:colOff>
      <xdr:row>103</xdr:row>
      <xdr:rowOff>154244</xdr:rowOff>
    </xdr:from>
    <xdr:to>
      <xdr:col>11</xdr:col>
      <xdr:colOff>506950</xdr:colOff>
      <xdr:row>115</xdr:row>
      <xdr:rowOff>179940</xdr:rowOff>
    </xdr:to>
    <xdr:pic>
      <xdr:nvPicPr>
        <xdr:cNvPr id="16" name="Imagen 15">
          <a:extLst>
            <a:ext uri="{FF2B5EF4-FFF2-40B4-BE49-F238E27FC236}">
              <a16:creationId xmlns:a16="http://schemas.microsoft.com/office/drawing/2014/main" id="{9723E38D-DEAF-4C87-B705-FAD570F18AD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571747" y="20804444"/>
          <a:ext cx="4187663" cy="2212636"/>
        </a:xfrm>
        <a:prstGeom prst="rect">
          <a:avLst/>
        </a:prstGeom>
      </xdr:spPr>
    </xdr:pic>
    <xdr:clientData/>
  </xdr:twoCellAnchor>
  <xdr:twoCellAnchor editAs="oneCell">
    <xdr:from>
      <xdr:col>1</xdr:col>
      <xdr:colOff>103843</xdr:colOff>
      <xdr:row>104</xdr:row>
      <xdr:rowOff>66453</xdr:rowOff>
    </xdr:from>
    <xdr:to>
      <xdr:col>6</xdr:col>
      <xdr:colOff>903848</xdr:colOff>
      <xdr:row>115</xdr:row>
      <xdr:rowOff>75323</xdr:rowOff>
    </xdr:to>
    <xdr:pic>
      <xdr:nvPicPr>
        <xdr:cNvPr id="17" name="Imagen 16">
          <a:extLst>
            <a:ext uri="{FF2B5EF4-FFF2-40B4-BE49-F238E27FC236}">
              <a16:creationId xmlns:a16="http://schemas.microsoft.com/office/drawing/2014/main" id="{B1AA3A37-ED38-4FCF-AF3D-86CC28906BC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47683" y="20891913"/>
          <a:ext cx="3840385" cy="2020550"/>
        </a:xfrm>
        <a:prstGeom prst="rect">
          <a:avLst/>
        </a:prstGeom>
      </xdr:spPr>
    </xdr:pic>
    <xdr:clientData/>
  </xdr:twoCellAnchor>
  <xdr:twoCellAnchor editAs="oneCell">
    <xdr:from>
      <xdr:col>1</xdr:col>
      <xdr:colOff>125174</xdr:colOff>
      <xdr:row>120</xdr:row>
      <xdr:rowOff>81882</xdr:rowOff>
    </xdr:from>
    <xdr:to>
      <xdr:col>6</xdr:col>
      <xdr:colOff>920619</xdr:colOff>
      <xdr:row>131</xdr:row>
      <xdr:rowOff>88471</xdr:rowOff>
    </xdr:to>
    <xdr:pic>
      <xdr:nvPicPr>
        <xdr:cNvPr id="18" name="Imagen 17">
          <a:extLst>
            <a:ext uri="{FF2B5EF4-FFF2-40B4-BE49-F238E27FC236}">
              <a16:creationId xmlns:a16="http://schemas.microsoft.com/office/drawing/2014/main" id="{56DD064F-0F31-4D59-8442-2E42CDCB717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69014" y="23841042"/>
          <a:ext cx="3835825" cy="2018269"/>
        </a:xfrm>
        <a:prstGeom prst="rect">
          <a:avLst/>
        </a:prstGeom>
      </xdr:spPr>
    </xdr:pic>
    <xdr:clientData/>
  </xdr:twoCellAnchor>
  <xdr:twoCellAnchor editAs="oneCell">
    <xdr:from>
      <xdr:col>7</xdr:col>
      <xdr:colOff>119737</xdr:colOff>
      <xdr:row>119</xdr:row>
      <xdr:rowOff>149226</xdr:rowOff>
    </xdr:from>
    <xdr:to>
      <xdr:col>11</xdr:col>
      <xdr:colOff>506952</xdr:colOff>
      <xdr:row>132</xdr:row>
      <xdr:rowOff>2074</xdr:rowOff>
    </xdr:to>
    <xdr:pic>
      <xdr:nvPicPr>
        <xdr:cNvPr id="19" name="Imagen 18">
          <a:extLst>
            <a:ext uri="{FF2B5EF4-FFF2-40B4-BE49-F238E27FC236}">
              <a16:creationId xmlns:a16="http://schemas.microsoft.com/office/drawing/2014/main" id="{88063C98-B239-46D7-881F-DE280D1BF33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524097" y="23733126"/>
          <a:ext cx="4235315" cy="2222668"/>
        </a:xfrm>
        <a:prstGeom prst="rect">
          <a:avLst/>
        </a:prstGeom>
      </xdr:spPr>
    </xdr:pic>
    <xdr:clientData/>
  </xdr:twoCellAnchor>
  <xdr:twoCellAnchor editAs="oneCell">
    <xdr:from>
      <xdr:col>1</xdr:col>
      <xdr:colOff>145564</xdr:colOff>
      <xdr:row>152</xdr:row>
      <xdr:rowOff>102272</xdr:rowOff>
    </xdr:from>
    <xdr:to>
      <xdr:col>6</xdr:col>
      <xdr:colOff>947850</xdr:colOff>
      <xdr:row>163</xdr:row>
      <xdr:rowOff>115702</xdr:rowOff>
    </xdr:to>
    <xdr:pic>
      <xdr:nvPicPr>
        <xdr:cNvPr id="20" name="Imagen 19">
          <a:extLst>
            <a:ext uri="{FF2B5EF4-FFF2-40B4-BE49-F238E27FC236}">
              <a16:creationId xmlns:a16="http://schemas.microsoft.com/office/drawing/2014/main" id="{0E3B72A9-952D-4CF8-BE04-349A65CF5B7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89404" y="29728832"/>
          <a:ext cx="3842666" cy="2025110"/>
        </a:xfrm>
        <a:prstGeom prst="rect">
          <a:avLst/>
        </a:prstGeom>
      </xdr:spPr>
    </xdr:pic>
    <xdr:clientData/>
  </xdr:twoCellAnchor>
  <xdr:twoCellAnchor editAs="oneCell">
    <xdr:from>
      <xdr:col>7</xdr:col>
      <xdr:colOff>132771</xdr:colOff>
      <xdr:row>152</xdr:row>
      <xdr:rowOff>8860</xdr:rowOff>
    </xdr:from>
    <xdr:to>
      <xdr:col>11</xdr:col>
      <xdr:colOff>522493</xdr:colOff>
      <xdr:row>164</xdr:row>
      <xdr:rowOff>37667</xdr:rowOff>
    </xdr:to>
    <xdr:pic>
      <xdr:nvPicPr>
        <xdr:cNvPr id="21" name="Imagen 20">
          <a:extLst>
            <a:ext uri="{FF2B5EF4-FFF2-40B4-BE49-F238E27FC236}">
              <a16:creationId xmlns:a16="http://schemas.microsoft.com/office/drawing/2014/main" id="{DD2966D0-8DF6-44AB-8E55-F9B6E9B3FCB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537131" y="29635420"/>
          <a:ext cx="4237822" cy="2223367"/>
        </a:xfrm>
        <a:prstGeom prst="rect">
          <a:avLst/>
        </a:prstGeom>
      </xdr:spPr>
    </xdr:pic>
    <xdr:clientData/>
  </xdr:twoCellAnchor>
  <xdr:twoCellAnchor editAs="oneCell">
    <xdr:from>
      <xdr:col>1</xdr:col>
      <xdr:colOff>115649</xdr:colOff>
      <xdr:row>168</xdr:row>
      <xdr:rowOff>130847</xdr:rowOff>
    </xdr:from>
    <xdr:to>
      <xdr:col>6</xdr:col>
      <xdr:colOff>911094</xdr:colOff>
      <xdr:row>179</xdr:row>
      <xdr:rowOff>144277</xdr:rowOff>
    </xdr:to>
    <xdr:pic>
      <xdr:nvPicPr>
        <xdr:cNvPr id="22" name="Imagen 21">
          <a:extLst>
            <a:ext uri="{FF2B5EF4-FFF2-40B4-BE49-F238E27FC236}">
              <a16:creationId xmlns:a16="http://schemas.microsoft.com/office/drawing/2014/main" id="{D2762DA9-DC60-4891-ACE6-BE275F064B7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59489" y="32691107"/>
          <a:ext cx="3835825" cy="2025110"/>
        </a:xfrm>
        <a:prstGeom prst="rect">
          <a:avLst/>
        </a:prstGeom>
      </xdr:spPr>
    </xdr:pic>
    <xdr:clientData/>
  </xdr:twoCellAnchor>
  <xdr:twoCellAnchor editAs="oneCell">
    <xdr:from>
      <xdr:col>7</xdr:col>
      <xdr:colOff>125755</xdr:colOff>
      <xdr:row>168</xdr:row>
      <xdr:rowOff>21893</xdr:rowOff>
    </xdr:from>
    <xdr:to>
      <xdr:col>11</xdr:col>
      <xdr:colOff>510461</xdr:colOff>
      <xdr:row>180</xdr:row>
      <xdr:rowOff>53208</xdr:rowOff>
    </xdr:to>
    <xdr:pic>
      <xdr:nvPicPr>
        <xdr:cNvPr id="23" name="Imagen 22">
          <a:extLst>
            <a:ext uri="{FF2B5EF4-FFF2-40B4-BE49-F238E27FC236}">
              <a16:creationId xmlns:a16="http://schemas.microsoft.com/office/drawing/2014/main" id="{2AACC799-CCEB-4FFB-B06B-0D1B7C62D15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530115" y="32582153"/>
          <a:ext cx="4232806" cy="2225875"/>
        </a:xfrm>
        <a:prstGeom prst="rect">
          <a:avLst/>
        </a:prstGeom>
      </xdr:spPr>
    </xdr:pic>
    <xdr:clientData/>
  </xdr:twoCellAnchor>
  <xdr:twoCellAnchor editAs="oneCell">
    <xdr:from>
      <xdr:col>7</xdr:col>
      <xdr:colOff>108046</xdr:colOff>
      <xdr:row>22</xdr:row>
      <xdr:rowOff>170982</xdr:rowOff>
    </xdr:from>
    <xdr:to>
      <xdr:col>11</xdr:col>
      <xdr:colOff>511080</xdr:colOff>
      <xdr:row>35</xdr:row>
      <xdr:rowOff>48093</xdr:rowOff>
    </xdr:to>
    <xdr:pic>
      <xdr:nvPicPr>
        <xdr:cNvPr id="24" name="Imagen 23">
          <a:extLst>
            <a:ext uri="{FF2B5EF4-FFF2-40B4-BE49-F238E27FC236}">
              <a16:creationId xmlns:a16="http://schemas.microsoft.com/office/drawing/2014/main" id="{28793E76-5402-4D10-8BE1-3DB48F89E20F}"/>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a:ext>
          </a:extLst>
        </a:blip>
        <a:srcRect/>
        <a:stretch>
          <a:fillRect/>
        </a:stretch>
      </xdr:blipFill>
      <xdr:spPr bwMode="auto">
        <a:xfrm>
          <a:off x="4512406" y="4849662"/>
          <a:ext cx="4251134" cy="22545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109260</xdr:colOff>
      <xdr:row>39</xdr:row>
      <xdr:rowOff>106305</xdr:rowOff>
    </xdr:from>
    <xdr:to>
      <xdr:col>6</xdr:col>
      <xdr:colOff>928964</xdr:colOff>
      <xdr:row>50</xdr:row>
      <xdr:rowOff>141346</xdr:rowOff>
    </xdr:to>
    <xdr:pic>
      <xdr:nvPicPr>
        <xdr:cNvPr id="25" name="Imagen 24">
          <a:extLst>
            <a:ext uri="{FF2B5EF4-FFF2-40B4-BE49-F238E27FC236}">
              <a16:creationId xmlns:a16="http://schemas.microsoft.com/office/drawing/2014/main" id="{948CB20A-5316-43CD-B7BF-6FA96B82387D}"/>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353100" y="7909185"/>
          <a:ext cx="3860084" cy="2046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61307</xdr:colOff>
      <xdr:row>38</xdr:row>
      <xdr:rowOff>170492</xdr:rowOff>
    </xdr:from>
    <xdr:to>
      <xdr:col>11</xdr:col>
      <xdr:colOff>557819</xdr:colOff>
      <xdr:row>51</xdr:row>
      <xdr:rowOff>67633</xdr:rowOff>
    </xdr:to>
    <xdr:pic>
      <xdr:nvPicPr>
        <xdr:cNvPr id="26" name="Imagen 25">
          <a:extLst>
            <a:ext uri="{FF2B5EF4-FFF2-40B4-BE49-F238E27FC236}">
              <a16:creationId xmlns:a16="http://schemas.microsoft.com/office/drawing/2014/main" id="{9DC9C46D-1195-4791-8EB5-CD62E1706BF7}"/>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4465667" y="7790492"/>
          <a:ext cx="4344612" cy="2274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106436</xdr:colOff>
      <xdr:row>55</xdr:row>
      <xdr:rowOff>49785</xdr:rowOff>
    </xdr:from>
    <xdr:to>
      <xdr:col>6</xdr:col>
      <xdr:colOff>941314</xdr:colOff>
      <xdr:row>66</xdr:row>
      <xdr:rowOff>112140</xdr:rowOff>
    </xdr:to>
    <xdr:pic>
      <xdr:nvPicPr>
        <xdr:cNvPr id="27" name="Imagen 26">
          <a:extLst>
            <a:ext uri="{FF2B5EF4-FFF2-40B4-BE49-F238E27FC236}">
              <a16:creationId xmlns:a16="http://schemas.microsoft.com/office/drawing/2014/main" id="{93162C09-C9D1-4A4D-90E0-D530180C264F}"/>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350276" y="10793985"/>
          <a:ext cx="3875258" cy="2074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118060</xdr:colOff>
      <xdr:row>54</xdr:row>
      <xdr:rowOff>125961</xdr:rowOff>
    </xdr:from>
    <xdr:to>
      <xdr:col>11</xdr:col>
      <xdr:colOff>501065</xdr:colOff>
      <xdr:row>67</xdr:row>
      <xdr:rowOff>26440</xdr:rowOff>
    </xdr:to>
    <xdr:pic>
      <xdr:nvPicPr>
        <xdr:cNvPr id="28" name="Imagen 27">
          <a:extLst>
            <a:ext uri="{FF2B5EF4-FFF2-40B4-BE49-F238E27FC236}">
              <a16:creationId xmlns:a16="http://schemas.microsoft.com/office/drawing/2014/main" id="{E17951C4-B827-480E-818C-FFBD911AE08C}"/>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a:ext>
          </a:extLst>
        </a:blip>
        <a:srcRect/>
        <a:stretch>
          <a:fillRect/>
        </a:stretch>
      </xdr:blipFill>
      <xdr:spPr bwMode="auto">
        <a:xfrm>
          <a:off x="4522420" y="10687281"/>
          <a:ext cx="4231105" cy="2277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138787</xdr:colOff>
      <xdr:row>183</xdr:row>
      <xdr:rowOff>151735</xdr:rowOff>
    </xdr:from>
    <xdr:to>
      <xdr:col>11</xdr:col>
      <xdr:colOff>526002</xdr:colOff>
      <xdr:row>195</xdr:row>
      <xdr:rowOff>182447</xdr:rowOff>
    </xdr:to>
    <xdr:pic>
      <xdr:nvPicPr>
        <xdr:cNvPr id="29" name="Imagen 28">
          <a:extLst>
            <a:ext uri="{FF2B5EF4-FFF2-40B4-BE49-F238E27FC236}">
              <a16:creationId xmlns:a16="http://schemas.microsoft.com/office/drawing/2014/main" id="{2C39F256-D267-4D17-9588-CCF05D56A5A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543147" y="35470435"/>
          <a:ext cx="4235315" cy="2217652"/>
        </a:xfrm>
        <a:prstGeom prst="rect">
          <a:avLst/>
        </a:prstGeom>
      </xdr:spPr>
    </xdr:pic>
    <xdr:clientData/>
  </xdr:twoCellAnchor>
  <xdr:twoCellAnchor editAs="oneCell">
    <xdr:from>
      <xdr:col>1</xdr:col>
      <xdr:colOff>143774</xdr:colOff>
      <xdr:row>233</xdr:row>
      <xdr:rowOff>71886</xdr:rowOff>
    </xdr:from>
    <xdr:to>
      <xdr:col>6</xdr:col>
      <xdr:colOff>898586</xdr:colOff>
      <xdr:row>246</xdr:row>
      <xdr:rowOff>19050</xdr:rowOff>
    </xdr:to>
    <xdr:pic>
      <xdr:nvPicPr>
        <xdr:cNvPr id="30" name="Imagen 29">
          <a:extLst>
            <a:ext uri="{FF2B5EF4-FFF2-40B4-BE49-F238E27FC236}">
              <a16:creationId xmlns:a16="http://schemas.microsoft.com/office/drawing/2014/main" id="{B08B476C-088B-4EA4-AB51-75738EA71966}"/>
            </a:ext>
          </a:extLst>
        </xdr:cNvPr>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387614" y="46492926"/>
          <a:ext cx="3795192" cy="2324604"/>
        </a:xfrm>
        <a:prstGeom prst="rect">
          <a:avLst/>
        </a:prstGeom>
      </xdr:spPr>
    </xdr:pic>
    <xdr:clientData/>
  </xdr:twoCellAnchor>
  <xdr:twoCellAnchor editAs="oneCell">
    <xdr:from>
      <xdr:col>7</xdr:col>
      <xdr:colOff>233632</xdr:colOff>
      <xdr:row>233</xdr:row>
      <xdr:rowOff>62901</xdr:rowOff>
    </xdr:from>
    <xdr:to>
      <xdr:col>11</xdr:col>
      <xdr:colOff>503892</xdr:colOff>
      <xdr:row>246</xdr:row>
      <xdr:rowOff>19050</xdr:rowOff>
    </xdr:to>
    <xdr:pic>
      <xdr:nvPicPr>
        <xdr:cNvPr id="31" name="Imagen 30">
          <a:extLst>
            <a:ext uri="{FF2B5EF4-FFF2-40B4-BE49-F238E27FC236}">
              <a16:creationId xmlns:a16="http://schemas.microsoft.com/office/drawing/2014/main" id="{05985FF6-DAE7-48CA-B1CC-6115DE355E44}"/>
            </a:ext>
          </a:extLst>
        </xdr:cNvPr>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637992" y="46483941"/>
          <a:ext cx="4118360" cy="2333589"/>
        </a:xfrm>
        <a:prstGeom prst="rect">
          <a:avLst/>
        </a:prstGeom>
      </xdr:spPr>
    </xdr:pic>
    <xdr:clientData/>
  </xdr:twoCellAnchor>
  <xdr:twoCellAnchor editAs="oneCell">
    <xdr:from>
      <xdr:col>1</xdr:col>
      <xdr:colOff>107831</xdr:colOff>
      <xdr:row>249</xdr:row>
      <xdr:rowOff>62902</xdr:rowOff>
    </xdr:from>
    <xdr:to>
      <xdr:col>6</xdr:col>
      <xdr:colOff>997431</xdr:colOff>
      <xdr:row>262</xdr:row>
      <xdr:rowOff>95250</xdr:rowOff>
    </xdr:to>
    <xdr:pic>
      <xdr:nvPicPr>
        <xdr:cNvPr id="32" name="Imagen 31">
          <a:extLst>
            <a:ext uri="{FF2B5EF4-FFF2-40B4-BE49-F238E27FC236}">
              <a16:creationId xmlns:a16="http://schemas.microsoft.com/office/drawing/2014/main" id="{7740854F-0CF2-49F6-B668-03CDD3085A9A}"/>
            </a:ext>
          </a:extLst>
        </xdr:cNvPr>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351671" y="49356682"/>
          <a:ext cx="3929980" cy="2409788"/>
        </a:xfrm>
        <a:prstGeom prst="rect">
          <a:avLst/>
        </a:prstGeom>
      </xdr:spPr>
    </xdr:pic>
    <xdr:clientData/>
  </xdr:twoCellAnchor>
  <xdr:twoCellAnchor editAs="oneCell">
    <xdr:from>
      <xdr:col>7</xdr:col>
      <xdr:colOff>404363</xdr:colOff>
      <xdr:row>249</xdr:row>
      <xdr:rowOff>62902</xdr:rowOff>
    </xdr:from>
    <xdr:to>
      <xdr:col>11</xdr:col>
      <xdr:colOff>359433</xdr:colOff>
      <xdr:row>262</xdr:row>
      <xdr:rowOff>85725</xdr:rowOff>
    </xdr:to>
    <xdr:pic>
      <xdr:nvPicPr>
        <xdr:cNvPr id="33" name="Imagen 32">
          <a:extLst>
            <a:ext uri="{FF2B5EF4-FFF2-40B4-BE49-F238E27FC236}">
              <a16:creationId xmlns:a16="http://schemas.microsoft.com/office/drawing/2014/main" id="{C4160DAF-D740-4CDB-AFEC-DE6F146C623A}"/>
            </a:ext>
          </a:extLst>
        </xdr:cNvPr>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808723" y="49356682"/>
          <a:ext cx="3803170" cy="2400263"/>
        </a:xfrm>
        <a:prstGeom prst="rect">
          <a:avLst/>
        </a:prstGeom>
      </xdr:spPr>
    </xdr:pic>
    <xdr:clientData/>
  </xdr:twoCellAnchor>
  <xdr:twoCellAnchor editAs="oneCell">
    <xdr:from>
      <xdr:col>1</xdr:col>
      <xdr:colOff>170732</xdr:colOff>
      <xdr:row>265</xdr:row>
      <xdr:rowOff>53915</xdr:rowOff>
    </xdr:from>
    <xdr:to>
      <xdr:col>6</xdr:col>
      <xdr:colOff>925544</xdr:colOff>
      <xdr:row>278</xdr:row>
      <xdr:rowOff>142875</xdr:rowOff>
    </xdr:to>
    <xdr:pic>
      <xdr:nvPicPr>
        <xdr:cNvPr id="34" name="Imagen 33">
          <a:extLst>
            <a:ext uri="{FF2B5EF4-FFF2-40B4-BE49-F238E27FC236}">
              <a16:creationId xmlns:a16="http://schemas.microsoft.com/office/drawing/2014/main" id="{2A199E59-5DB2-441B-A815-9C298150D898}"/>
            </a:ext>
          </a:extLst>
        </xdr:cNvPr>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14572" y="52289015"/>
          <a:ext cx="3795192" cy="2466400"/>
        </a:xfrm>
        <a:prstGeom prst="rect">
          <a:avLst/>
        </a:prstGeom>
      </xdr:spPr>
    </xdr:pic>
    <xdr:clientData/>
  </xdr:twoCellAnchor>
  <xdr:twoCellAnchor editAs="oneCell">
    <xdr:from>
      <xdr:col>7</xdr:col>
      <xdr:colOff>116816</xdr:colOff>
      <xdr:row>265</xdr:row>
      <xdr:rowOff>71887</xdr:rowOff>
    </xdr:from>
    <xdr:to>
      <xdr:col>11</xdr:col>
      <xdr:colOff>467264</xdr:colOff>
      <xdr:row>278</xdr:row>
      <xdr:rowOff>133350</xdr:rowOff>
    </xdr:to>
    <xdr:pic>
      <xdr:nvPicPr>
        <xdr:cNvPr id="35" name="Imagen 34">
          <a:extLst>
            <a:ext uri="{FF2B5EF4-FFF2-40B4-BE49-F238E27FC236}">
              <a16:creationId xmlns:a16="http://schemas.microsoft.com/office/drawing/2014/main" id="{244CC578-2872-47F6-B10C-DF6D7EFA3AC1}"/>
            </a:ext>
          </a:extLst>
        </xdr:cNvPr>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521176" y="52306987"/>
          <a:ext cx="4198548" cy="2438903"/>
        </a:xfrm>
        <a:prstGeom prst="rect">
          <a:avLst/>
        </a:prstGeom>
      </xdr:spPr>
    </xdr:pic>
    <xdr:clientData/>
  </xdr:twoCellAnchor>
  <xdr:twoCellAnchor editAs="oneCell">
    <xdr:from>
      <xdr:col>1</xdr:col>
      <xdr:colOff>170731</xdr:colOff>
      <xdr:row>298</xdr:row>
      <xdr:rowOff>98844</xdr:rowOff>
    </xdr:from>
    <xdr:to>
      <xdr:col>6</xdr:col>
      <xdr:colOff>925543</xdr:colOff>
      <xdr:row>310</xdr:row>
      <xdr:rowOff>133350</xdr:rowOff>
    </xdr:to>
    <xdr:pic>
      <xdr:nvPicPr>
        <xdr:cNvPr id="36" name="Imagen 35">
          <a:extLst>
            <a:ext uri="{FF2B5EF4-FFF2-40B4-BE49-F238E27FC236}">
              <a16:creationId xmlns:a16="http://schemas.microsoft.com/office/drawing/2014/main" id="{770A474B-7D1F-43CA-A738-02306BFAAFC2}"/>
            </a:ext>
          </a:extLst>
        </xdr:cNvPr>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14571" y="61218864"/>
          <a:ext cx="3795192" cy="2229066"/>
        </a:xfrm>
        <a:prstGeom prst="rect">
          <a:avLst/>
        </a:prstGeom>
      </xdr:spPr>
    </xdr:pic>
    <xdr:clientData/>
  </xdr:twoCellAnchor>
  <xdr:twoCellAnchor editAs="oneCell">
    <xdr:from>
      <xdr:col>7</xdr:col>
      <xdr:colOff>210436</xdr:colOff>
      <xdr:row>298</xdr:row>
      <xdr:rowOff>99681</xdr:rowOff>
    </xdr:from>
    <xdr:to>
      <xdr:col>11</xdr:col>
      <xdr:colOff>387645</xdr:colOff>
      <xdr:row>310</xdr:row>
      <xdr:rowOff>133350</xdr:rowOff>
    </xdr:to>
    <xdr:pic>
      <xdr:nvPicPr>
        <xdr:cNvPr id="37" name="Imagen 36">
          <a:extLst>
            <a:ext uri="{FF2B5EF4-FFF2-40B4-BE49-F238E27FC236}">
              <a16:creationId xmlns:a16="http://schemas.microsoft.com/office/drawing/2014/main" id="{1877C85B-EA88-4251-92F4-BE8A58787E14}"/>
            </a:ext>
          </a:extLst>
        </xdr:cNvPr>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614796" y="61219701"/>
          <a:ext cx="4025309" cy="2228229"/>
        </a:xfrm>
        <a:prstGeom prst="rect">
          <a:avLst/>
        </a:prstGeom>
      </xdr:spPr>
    </xdr:pic>
    <xdr:clientData/>
  </xdr:twoCellAnchor>
  <xdr:twoCellAnchor editAs="oneCell">
    <xdr:from>
      <xdr:col>1</xdr:col>
      <xdr:colOff>66454</xdr:colOff>
      <xdr:row>325</xdr:row>
      <xdr:rowOff>99682</xdr:rowOff>
    </xdr:from>
    <xdr:to>
      <xdr:col>6</xdr:col>
      <xdr:colOff>952500</xdr:colOff>
      <xdr:row>332</xdr:row>
      <xdr:rowOff>257175</xdr:rowOff>
    </xdr:to>
    <xdr:pic>
      <xdr:nvPicPr>
        <xdr:cNvPr id="38" name="Imagen 37">
          <a:extLst>
            <a:ext uri="{FF2B5EF4-FFF2-40B4-BE49-F238E27FC236}">
              <a16:creationId xmlns:a16="http://schemas.microsoft.com/office/drawing/2014/main" id="{66AD9D0F-A5D6-40C4-9E7B-A68ACD09ECD0}"/>
            </a:ext>
          </a:extLst>
        </xdr:cNvPr>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310294" y="64900162"/>
          <a:ext cx="3926426" cy="2451113"/>
        </a:xfrm>
        <a:prstGeom prst="rect">
          <a:avLst/>
        </a:prstGeom>
      </xdr:spPr>
    </xdr:pic>
    <xdr:clientData/>
  </xdr:twoCellAnchor>
  <xdr:twoCellAnchor editAs="oneCell">
    <xdr:from>
      <xdr:col>7</xdr:col>
      <xdr:colOff>110755</xdr:colOff>
      <xdr:row>325</xdr:row>
      <xdr:rowOff>66455</xdr:rowOff>
    </xdr:from>
    <xdr:to>
      <xdr:col>11</xdr:col>
      <xdr:colOff>509475</xdr:colOff>
      <xdr:row>332</xdr:row>
      <xdr:rowOff>247650</xdr:rowOff>
    </xdr:to>
    <xdr:pic>
      <xdr:nvPicPr>
        <xdr:cNvPr id="39" name="Imagen 38">
          <a:extLst>
            <a:ext uri="{FF2B5EF4-FFF2-40B4-BE49-F238E27FC236}">
              <a16:creationId xmlns:a16="http://schemas.microsoft.com/office/drawing/2014/main" id="{2E488FB2-FE34-424F-BB8F-9F97E9D4770A}"/>
            </a:ext>
          </a:extLst>
        </xdr:cNvPr>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4515115" y="64866935"/>
          <a:ext cx="4246820" cy="2474815"/>
        </a:xfrm>
        <a:prstGeom prst="rect">
          <a:avLst/>
        </a:prstGeom>
      </xdr:spPr>
    </xdr:pic>
    <xdr:clientData/>
  </xdr:twoCellAnchor>
  <xdr:twoCellAnchor editAs="oneCell">
    <xdr:from>
      <xdr:col>1</xdr:col>
      <xdr:colOff>143982</xdr:colOff>
      <xdr:row>335</xdr:row>
      <xdr:rowOff>96357</xdr:rowOff>
    </xdr:from>
    <xdr:to>
      <xdr:col>6</xdr:col>
      <xdr:colOff>952499</xdr:colOff>
      <xdr:row>342</xdr:row>
      <xdr:rowOff>276225</xdr:rowOff>
    </xdr:to>
    <xdr:pic>
      <xdr:nvPicPr>
        <xdr:cNvPr id="40" name="Imagen 39">
          <a:extLst>
            <a:ext uri="{FF2B5EF4-FFF2-40B4-BE49-F238E27FC236}">
              <a16:creationId xmlns:a16="http://schemas.microsoft.com/office/drawing/2014/main" id="{EAC7F0D6-8CA0-404B-8742-BA8398E9239E}"/>
            </a:ext>
          </a:extLst>
        </xdr:cNvPr>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387822" y="67899117"/>
          <a:ext cx="3848897" cy="2420148"/>
        </a:xfrm>
        <a:prstGeom prst="rect">
          <a:avLst/>
        </a:prstGeom>
      </xdr:spPr>
    </xdr:pic>
    <xdr:clientData/>
  </xdr:twoCellAnchor>
  <xdr:twoCellAnchor editAs="oneCell">
    <xdr:from>
      <xdr:col>7</xdr:col>
      <xdr:colOff>137558</xdr:colOff>
      <xdr:row>335</xdr:row>
      <xdr:rowOff>69554</xdr:rowOff>
    </xdr:from>
    <xdr:to>
      <xdr:col>11</xdr:col>
      <xdr:colOff>447675</xdr:colOff>
      <xdr:row>342</xdr:row>
      <xdr:rowOff>285750</xdr:rowOff>
    </xdr:to>
    <xdr:pic>
      <xdr:nvPicPr>
        <xdr:cNvPr id="41" name="Imagen 40">
          <a:extLst>
            <a:ext uri="{FF2B5EF4-FFF2-40B4-BE49-F238E27FC236}">
              <a16:creationId xmlns:a16="http://schemas.microsoft.com/office/drawing/2014/main" id="{C938157A-3792-4454-83E7-A55D8B0FFE3B}"/>
            </a:ext>
          </a:extLst>
        </xdr:cNvPr>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541918" y="67872314"/>
          <a:ext cx="4158217" cy="2456476"/>
        </a:xfrm>
        <a:prstGeom prst="rect">
          <a:avLst/>
        </a:prstGeom>
      </xdr:spPr>
    </xdr:pic>
    <xdr:clientData/>
  </xdr:twoCellAnchor>
  <xdr:twoCellAnchor editAs="oneCell">
    <xdr:from>
      <xdr:col>1</xdr:col>
      <xdr:colOff>172336</xdr:colOff>
      <xdr:row>346</xdr:row>
      <xdr:rowOff>25030</xdr:rowOff>
    </xdr:from>
    <xdr:to>
      <xdr:col>6</xdr:col>
      <xdr:colOff>914400</xdr:colOff>
      <xdr:row>353</xdr:row>
      <xdr:rowOff>228599</xdr:rowOff>
    </xdr:to>
    <xdr:pic>
      <xdr:nvPicPr>
        <xdr:cNvPr id="42" name="Imagen 41">
          <a:extLst>
            <a:ext uri="{FF2B5EF4-FFF2-40B4-BE49-F238E27FC236}">
              <a16:creationId xmlns:a16="http://schemas.microsoft.com/office/drawing/2014/main" id="{58E467C6-4DBA-421F-953C-FD368BC7F8AA}"/>
            </a:ext>
          </a:extLst>
        </xdr:cNvPr>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416176" y="72407410"/>
          <a:ext cx="3782444" cy="2443849"/>
        </a:xfrm>
        <a:prstGeom prst="rect">
          <a:avLst/>
        </a:prstGeom>
      </xdr:spPr>
    </xdr:pic>
    <xdr:clientData/>
  </xdr:twoCellAnchor>
  <xdr:twoCellAnchor editAs="oneCell">
    <xdr:from>
      <xdr:col>7</xdr:col>
      <xdr:colOff>155059</xdr:colOff>
      <xdr:row>346</xdr:row>
      <xdr:rowOff>88605</xdr:rowOff>
    </xdr:from>
    <xdr:to>
      <xdr:col>11</xdr:col>
      <xdr:colOff>520552</xdr:colOff>
      <xdr:row>353</xdr:row>
      <xdr:rowOff>295275</xdr:rowOff>
    </xdr:to>
    <xdr:pic>
      <xdr:nvPicPr>
        <xdr:cNvPr id="43" name="Imagen 42">
          <a:extLst>
            <a:ext uri="{FF2B5EF4-FFF2-40B4-BE49-F238E27FC236}">
              <a16:creationId xmlns:a16="http://schemas.microsoft.com/office/drawing/2014/main" id="{8814A05A-BDB8-4CD8-ACFD-D5040C4633D5}"/>
            </a:ext>
          </a:extLst>
        </xdr:cNvPr>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4559419" y="72470985"/>
          <a:ext cx="4213593" cy="2446950"/>
        </a:xfrm>
        <a:prstGeom prst="rect">
          <a:avLst/>
        </a:prstGeom>
      </xdr:spPr>
    </xdr:pic>
    <xdr:clientData/>
  </xdr:twoCellAnchor>
  <xdr:twoCellAnchor editAs="oneCell">
    <xdr:from>
      <xdr:col>1</xdr:col>
      <xdr:colOff>99681</xdr:colOff>
      <xdr:row>356</xdr:row>
      <xdr:rowOff>121830</xdr:rowOff>
    </xdr:from>
    <xdr:to>
      <xdr:col>6</xdr:col>
      <xdr:colOff>886047</xdr:colOff>
      <xdr:row>364</xdr:row>
      <xdr:rowOff>38099</xdr:rowOff>
    </xdr:to>
    <xdr:pic>
      <xdr:nvPicPr>
        <xdr:cNvPr id="44" name="Imagen 43">
          <a:extLst>
            <a:ext uri="{FF2B5EF4-FFF2-40B4-BE49-F238E27FC236}">
              <a16:creationId xmlns:a16="http://schemas.microsoft.com/office/drawing/2014/main" id="{AC346AEB-744A-484B-87A7-E1AF0F768576}"/>
            </a:ext>
          </a:extLst>
        </xdr:cNvPr>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343521" y="75445530"/>
          <a:ext cx="3826746" cy="2415629"/>
        </a:xfrm>
        <a:prstGeom prst="rect">
          <a:avLst/>
        </a:prstGeom>
      </xdr:spPr>
    </xdr:pic>
    <xdr:clientData/>
  </xdr:twoCellAnchor>
  <xdr:twoCellAnchor editAs="oneCell">
    <xdr:from>
      <xdr:col>7</xdr:col>
      <xdr:colOff>155059</xdr:colOff>
      <xdr:row>356</xdr:row>
      <xdr:rowOff>177209</xdr:rowOff>
    </xdr:from>
    <xdr:to>
      <xdr:col>11</xdr:col>
      <xdr:colOff>409796</xdr:colOff>
      <xdr:row>364</xdr:row>
      <xdr:rowOff>38100</xdr:rowOff>
    </xdr:to>
    <xdr:pic>
      <xdr:nvPicPr>
        <xdr:cNvPr id="45" name="Imagen 44">
          <a:extLst>
            <a:ext uri="{FF2B5EF4-FFF2-40B4-BE49-F238E27FC236}">
              <a16:creationId xmlns:a16="http://schemas.microsoft.com/office/drawing/2014/main" id="{D2ED5217-366D-4DE8-8019-200263D76851}"/>
            </a:ext>
          </a:extLst>
        </xdr:cNvPr>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559419" y="75500909"/>
          <a:ext cx="4102837" cy="2360251"/>
        </a:xfrm>
        <a:prstGeom prst="rect">
          <a:avLst/>
        </a:prstGeom>
      </xdr:spPr>
    </xdr:pic>
    <xdr:clientData/>
  </xdr:twoCellAnchor>
  <xdr:twoCellAnchor editAs="oneCell">
    <xdr:from>
      <xdr:col>7</xdr:col>
      <xdr:colOff>327419</xdr:colOff>
      <xdr:row>367</xdr:row>
      <xdr:rowOff>89591</xdr:rowOff>
    </xdr:from>
    <xdr:to>
      <xdr:col>11</xdr:col>
      <xdr:colOff>29766</xdr:colOff>
      <xdr:row>374</xdr:row>
      <xdr:rowOff>247649</xdr:rowOff>
    </xdr:to>
    <xdr:pic>
      <xdr:nvPicPr>
        <xdr:cNvPr id="46" name="Imagen 45">
          <a:extLst>
            <a:ext uri="{FF2B5EF4-FFF2-40B4-BE49-F238E27FC236}">
              <a16:creationId xmlns:a16="http://schemas.microsoft.com/office/drawing/2014/main" id="{55864DDB-978D-40BA-A9DB-C0F86880FDD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4731779" y="79520471"/>
          <a:ext cx="3550447" cy="2451678"/>
        </a:xfrm>
        <a:prstGeom prst="rect">
          <a:avLst/>
        </a:prstGeom>
      </xdr:spPr>
    </xdr:pic>
    <xdr:clientData/>
  </xdr:twoCellAnchor>
  <xdr:twoCellAnchor editAs="oneCell">
    <xdr:from>
      <xdr:col>2</xdr:col>
      <xdr:colOff>1168</xdr:colOff>
      <xdr:row>387</xdr:row>
      <xdr:rowOff>140011</xdr:rowOff>
    </xdr:from>
    <xdr:to>
      <xdr:col>6</xdr:col>
      <xdr:colOff>729257</xdr:colOff>
      <xdr:row>394</xdr:row>
      <xdr:rowOff>123825</xdr:rowOff>
    </xdr:to>
    <xdr:pic>
      <xdr:nvPicPr>
        <xdr:cNvPr id="47" name="Imagen 46">
          <a:extLst>
            <a:ext uri="{FF2B5EF4-FFF2-40B4-BE49-F238E27FC236}">
              <a16:creationId xmlns:a16="http://schemas.microsoft.com/office/drawing/2014/main" id="{BFA891BA-4671-4AB6-BE9D-489A3E13E56B}"/>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65048" y="85453531"/>
          <a:ext cx="3448429" cy="2384114"/>
        </a:xfrm>
        <a:prstGeom prst="rect">
          <a:avLst/>
        </a:prstGeom>
      </xdr:spPr>
    </xdr:pic>
    <xdr:clientData/>
  </xdr:twoCellAnchor>
  <xdr:twoCellAnchor editAs="oneCell">
    <xdr:from>
      <xdr:col>7</xdr:col>
      <xdr:colOff>351518</xdr:colOff>
      <xdr:row>387</xdr:row>
      <xdr:rowOff>72431</xdr:rowOff>
    </xdr:from>
    <xdr:to>
      <xdr:col>11</xdr:col>
      <xdr:colOff>59532</xdr:colOff>
      <xdr:row>394</xdr:row>
      <xdr:rowOff>123825</xdr:rowOff>
    </xdr:to>
    <xdr:pic>
      <xdr:nvPicPr>
        <xdr:cNvPr id="48" name="Imagen 47">
          <a:extLst>
            <a:ext uri="{FF2B5EF4-FFF2-40B4-BE49-F238E27FC236}">
              <a16:creationId xmlns:a16="http://schemas.microsoft.com/office/drawing/2014/main" id="{10E82B6B-C080-4ED2-8DC3-71A15B56A3F6}"/>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4755878" y="85385951"/>
          <a:ext cx="3556114" cy="2451694"/>
        </a:xfrm>
        <a:prstGeom prst="rect">
          <a:avLst/>
        </a:prstGeom>
      </xdr:spPr>
    </xdr:pic>
    <xdr:clientData/>
  </xdr:twoCellAnchor>
  <xdr:twoCellAnchor editAs="oneCell">
    <xdr:from>
      <xdr:col>2</xdr:col>
      <xdr:colOff>0</xdr:colOff>
      <xdr:row>367</xdr:row>
      <xdr:rowOff>90384</xdr:rowOff>
    </xdr:from>
    <xdr:to>
      <xdr:col>6</xdr:col>
      <xdr:colOff>759023</xdr:colOff>
      <xdr:row>374</xdr:row>
      <xdr:rowOff>228600</xdr:rowOff>
    </xdr:to>
    <xdr:pic>
      <xdr:nvPicPr>
        <xdr:cNvPr id="49" name="Imagen 48">
          <a:extLst>
            <a:ext uri="{FF2B5EF4-FFF2-40B4-BE49-F238E27FC236}">
              <a16:creationId xmlns:a16="http://schemas.microsoft.com/office/drawing/2014/main" id="{64CE7442-63FB-4EDA-89AA-049BE41B942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563880" y="79521264"/>
          <a:ext cx="3479363" cy="2431836"/>
        </a:xfrm>
        <a:prstGeom prst="rect">
          <a:avLst/>
        </a:prstGeom>
      </xdr:spPr>
    </xdr:pic>
    <xdr:clientData/>
  </xdr:twoCellAnchor>
  <xdr:twoCellAnchor editAs="oneCell">
    <xdr:from>
      <xdr:col>2</xdr:col>
      <xdr:colOff>4167</xdr:colOff>
      <xdr:row>377</xdr:row>
      <xdr:rowOff>13907</xdr:rowOff>
    </xdr:from>
    <xdr:to>
      <xdr:col>6</xdr:col>
      <xdr:colOff>675680</xdr:colOff>
      <xdr:row>385</xdr:row>
      <xdr:rowOff>0</xdr:rowOff>
    </xdr:to>
    <xdr:pic>
      <xdr:nvPicPr>
        <xdr:cNvPr id="50" name="Imagen 49">
          <a:extLst>
            <a:ext uri="{FF2B5EF4-FFF2-40B4-BE49-F238E27FC236}">
              <a16:creationId xmlns:a16="http://schemas.microsoft.com/office/drawing/2014/main" id="{40A1E0D7-CCFF-4076-B1C5-70F7F74DC244}"/>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a:ext>
          </a:extLst>
        </a:blip>
        <a:stretch>
          <a:fillRect/>
        </a:stretch>
      </xdr:blipFill>
      <xdr:spPr>
        <a:xfrm>
          <a:off x="568047" y="82447067"/>
          <a:ext cx="3391853" cy="2485453"/>
        </a:xfrm>
        <a:prstGeom prst="rect">
          <a:avLst/>
        </a:prstGeom>
      </xdr:spPr>
    </xdr:pic>
    <xdr:clientData/>
  </xdr:twoCellAnchor>
  <xdr:twoCellAnchor editAs="oneCell">
    <xdr:from>
      <xdr:col>7</xdr:col>
      <xdr:colOff>339827</xdr:colOff>
      <xdr:row>377</xdr:row>
      <xdr:rowOff>17898</xdr:rowOff>
    </xdr:from>
    <xdr:to>
      <xdr:col>11</xdr:col>
      <xdr:colOff>66080</xdr:colOff>
      <xdr:row>385</xdr:row>
      <xdr:rowOff>0</xdr:rowOff>
    </xdr:to>
    <xdr:pic>
      <xdr:nvPicPr>
        <xdr:cNvPr id="51" name="Imagen 50">
          <a:extLst>
            <a:ext uri="{FF2B5EF4-FFF2-40B4-BE49-F238E27FC236}">
              <a16:creationId xmlns:a16="http://schemas.microsoft.com/office/drawing/2014/main" id="{96E7F84E-6B66-4530-A13F-85CCDC0547CE}"/>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a:ext>
          </a:extLst>
        </a:blip>
        <a:stretch>
          <a:fillRect/>
        </a:stretch>
      </xdr:blipFill>
      <xdr:spPr>
        <a:xfrm>
          <a:off x="4744187" y="82451058"/>
          <a:ext cx="3574353" cy="2481462"/>
        </a:xfrm>
        <a:prstGeom prst="rect">
          <a:avLst/>
        </a:prstGeom>
      </xdr:spPr>
    </xdr:pic>
    <xdr:clientData/>
  </xdr:twoCellAnchor>
  <xdr:twoCellAnchor editAs="oneCell">
    <xdr:from>
      <xdr:col>1</xdr:col>
      <xdr:colOff>80736</xdr:colOff>
      <xdr:row>398</xdr:row>
      <xdr:rowOff>138339</xdr:rowOff>
    </xdr:from>
    <xdr:to>
      <xdr:col>6</xdr:col>
      <xdr:colOff>948114</xdr:colOff>
      <xdr:row>405</xdr:row>
      <xdr:rowOff>228600</xdr:rowOff>
    </xdr:to>
    <xdr:pic>
      <xdr:nvPicPr>
        <xdr:cNvPr id="52" name="Imagen 51">
          <a:extLst>
            <a:ext uri="{FF2B5EF4-FFF2-40B4-BE49-F238E27FC236}">
              <a16:creationId xmlns:a16="http://schemas.microsoft.com/office/drawing/2014/main" id="{76B85612-8BB3-4FC7-BF52-E3ED9428171A}"/>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a:ext>
          </a:extLst>
        </a:blip>
        <a:stretch>
          <a:fillRect/>
        </a:stretch>
      </xdr:blipFill>
      <xdr:spPr>
        <a:xfrm>
          <a:off x="324576" y="89223759"/>
          <a:ext cx="3907758" cy="2383881"/>
        </a:xfrm>
        <a:prstGeom prst="rect">
          <a:avLst/>
        </a:prstGeom>
      </xdr:spPr>
    </xdr:pic>
    <xdr:clientData/>
  </xdr:twoCellAnchor>
  <xdr:twoCellAnchor editAs="oneCell">
    <xdr:from>
      <xdr:col>7</xdr:col>
      <xdr:colOff>204493</xdr:colOff>
      <xdr:row>398</xdr:row>
      <xdr:rowOff>64578</xdr:rowOff>
    </xdr:from>
    <xdr:to>
      <xdr:col>11</xdr:col>
      <xdr:colOff>403603</xdr:colOff>
      <xdr:row>405</xdr:row>
      <xdr:rowOff>180975</xdr:rowOff>
    </xdr:to>
    <xdr:pic>
      <xdr:nvPicPr>
        <xdr:cNvPr id="53" name="Imagen 52">
          <a:extLst>
            <a:ext uri="{FF2B5EF4-FFF2-40B4-BE49-F238E27FC236}">
              <a16:creationId xmlns:a16="http://schemas.microsoft.com/office/drawing/2014/main" id="{983FFE18-3755-48B5-B0BD-FFB80F36672D}"/>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a:ext>
          </a:extLst>
        </a:blip>
        <a:stretch>
          <a:fillRect/>
        </a:stretch>
      </xdr:blipFill>
      <xdr:spPr>
        <a:xfrm>
          <a:off x="4608853" y="89149998"/>
          <a:ext cx="4047210" cy="2410017"/>
        </a:xfrm>
        <a:prstGeom prst="rect">
          <a:avLst/>
        </a:prstGeom>
      </xdr:spPr>
    </xdr:pic>
    <xdr:clientData/>
  </xdr:twoCellAnchor>
  <xdr:twoCellAnchor editAs="oneCell">
    <xdr:from>
      <xdr:col>1</xdr:col>
      <xdr:colOff>115649</xdr:colOff>
      <xdr:row>217</xdr:row>
      <xdr:rowOff>133128</xdr:rowOff>
    </xdr:from>
    <xdr:to>
      <xdr:col>6</xdr:col>
      <xdr:colOff>911094</xdr:colOff>
      <xdr:row>228</xdr:row>
      <xdr:rowOff>141998</xdr:rowOff>
    </xdr:to>
    <xdr:pic>
      <xdr:nvPicPr>
        <xdr:cNvPr id="54" name="Imagen 53">
          <a:extLst>
            <a:ext uri="{FF2B5EF4-FFF2-40B4-BE49-F238E27FC236}">
              <a16:creationId xmlns:a16="http://schemas.microsoft.com/office/drawing/2014/main" id="{39DA1847-0270-4623-ABE0-D57970CB4642}"/>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359489" y="42881328"/>
          <a:ext cx="3835825" cy="2020550"/>
        </a:xfrm>
        <a:prstGeom prst="rect">
          <a:avLst/>
        </a:prstGeom>
      </xdr:spPr>
    </xdr:pic>
    <xdr:clientData/>
  </xdr:twoCellAnchor>
  <xdr:twoCellAnchor editAs="oneCell">
    <xdr:from>
      <xdr:col>7</xdr:col>
      <xdr:colOff>112722</xdr:colOff>
      <xdr:row>216</xdr:row>
      <xdr:rowOff>173294</xdr:rowOff>
    </xdr:from>
    <xdr:to>
      <xdr:col>11</xdr:col>
      <xdr:colOff>494920</xdr:colOff>
      <xdr:row>229</xdr:row>
      <xdr:rowOff>16110</xdr:rowOff>
    </xdr:to>
    <xdr:pic>
      <xdr:nvPicPr>
        <xdr:cNvPr id="55" name="Imagen 54">
          <a:extLst>
            <a:ext uri="{FF2B5EF4-FFF2-40B4-BE49-F238E27FC236}">
              <a16:creationId xmlns:a16="http://schemas.microsoft.com/office/drawing/2014/main" id="{6D2E516A-0B31-47C6-B354-8AB621FBEBBC}"/>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a:ext>
          </a:extLst>
        </a:blip>
        <a:stretch>
          <a:fillRect/>
        </a:stretch>
      </xdr:blipFill>
      <xdr:spPr>
        <a:xfrm>
          <a:off x="4517082" y="42746234"/>
          <a:ext cx="4230298" cy="2212636"/>
        </a:xfrm>
        <a:prstGeom prst="rect">
          <a:avLst/>
        </a:prstGeom>
      </xdr:spPr>
    </xdr:pic>
    <xdr:clientData/>
  </xdr:twoCellAnchor>
  <xdr:oneCellAnchor>
    <xdr:from>
      <xdr:col>1</xdr:col>
      <xdr:colOff>121831</xdr:colOff>
      <xdr:row>281</xdr:row>
      <xdr:rowOff>132907</xdr:rowOff>
    </xdr:from>
    <xdr:ext cx="3761268" cy="2429318"/>
    <xdr:pic>
      <xdr:nvPicPr>
        <xdr:cNvPr id="56" name="Imagen 55">
          <a:extLst>
            <a:ext uri="{FF2B5EF4-FFF2-40B4-BE49-F238E27FC236}">
              <a16:creationId xmlns:a16="http://schemas.microsoft.com/office/drawing/2014/main" id="{CFF21461-F79E-44E9-AC48-BF2D9180F00A}"/>
            </a:ext>
          </a:extLst>
        </xdr:cNvPr>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365671" y="55309327"/>
          <a:ext cx="3761268" cy="2429318"/>
        </a:xfrm>
        <a:prstGeom prst="rect">
          <a:avLst/>
        </a:prstGeom>
      </xdr:spPr>
    </xdr:pic>
    <xdr:clientData/>
  </xdr:oneCellAnchor>
  <xdr:oneCellAnchor>
    <xdr:from>
      <xdr:col>7</xdr:col>
      <xdr:colOff>221512</xdr:colOff>
      <xdr:row>281</xdr:row>
      <xdr:rowOff>99679</xdr:rowOff>
    </xdr:from>
    <xdr:ext cx="4102867" cy="2481595"/>
    <xdr:pic>
      <xdr:nvPicPr>
        <xdr:cNvPr id="57" name="Imagen 56">
          <a:extLst>
            <a:ext uri="{FF2B5EF4-FFF2-40B4-BE49-F238E27FC236}">
              <a16:creationId xmlns:a16="http://schemas.microsoft.com/office/drawing/2014/main" id="{38342747-20AC-4722-ACBA-53EE9FE76759}"/>
            </a:ext>
          </a:extLst>
        </xdr:cNvPr>
        <xdr:cNvPicPr/>
      </xdr:nvPicPr>
      <xdr:blipFill>
        <a:blip xmlns:r="http://schemas.openxmlformats.org/officeDocument/2006/relationships" r:embed="rId55" cstate="print">
          <a:extLst>
            <a:ext uri="{28A0092B-C50C-407E-A947-70E740481C1C}">
              <a14:useLocalDpi xmlns:a14="http://schemas.microsoft.com/office/drawing/2010/main"/>
            </a:ext>
          </a:extLst>
        </a:blip>
        <a:stretch>
          <a:fillRect/>
        </a:stretch>
      </xdr:blipFill>
      <xdr:spPr>
        <a:xfrm>
          <a:off x="4625872" y="55276099"/>
          <a:ext cx="4102867" cy="2481595"/>
        </a:xfrm>
        <a:prstGeom prst="rect">
          <a:avLst/>
        </a:prstGeom>
      </xdr:spPr>
    </xdr:pic>
    <xdr:clientData/>
  </xdr:oneCellAnchor>
  <xdr:twoCellAnchor editAs="oneCell">
    <xdr:from>
      <xdr:col>1</xdr:col>
      <xdr:colOff>155089</xdr:colOff>
      <xdr:row>409</xdr:row>
      <xdr:rowOff>245147</xdr:rowOff>
    </xdr:from>
    <xdr:to>
      <xdr:col>6</xdr:col>
      <xdr:colOff>957375</xdr:colOff>
      <xdr:row>416</xdr:row>
      <xdr:rowOff>20452</xdr:rowOff>
    </xdr:to>
    <xdr:pic>
      <xdr:nvPicPr>
        <xdr:cNvPr id="58" name="Imagen 57">
          <a:extLst>
            <a:ext uri="{FF2B5EF4-FFF2-40B4-BE49-F238E27FC236}">
              <a16:creationId xmlns:a16="http://schemas.microsoft.com/office/drawing/2014/main" id="{F0824134-98DB-4815-A860-360B78CA9CBB}"/>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a:off x="398929" y="93788267"/>
          <a:ext cx="3842666" cy="2068925"/>
        </a:xfrm>
        <a:prstGeom prst="rect">
          <a:avLst/>
        </a:prstGeom>
      </xdr:spPr>
    </xdr:pic>
    <xdr:clientData/>
  </xdr:twoCellAnchor>
  <xdr:twoCellAnchor editAs="oneCell">
    <xdr:from>
      <xdr:col>7</xdr:col>
      <xdr:colOff>116230</xdr:colOff>
      <xdr:row>409</xdr:row>
      <xdr:rowOff>164768</xdr:rowOff>
    </xdr:from>
    <xdr:to>
      <xdr:col>11</xdr:col>
      <xdr:colOff>500936</xdr:colOff>
      <xdr:row>416</xdr:row>
      <xdr:rowOff>148458</xdr:rowOff>
    </xdr:to>
    <xdr:pic>
      <xdr:nvPicPr>
        <xdr:cNvPr id="59" name="Imagen 58">
          <a:extLst>
            <a:ext uri="{FF2B5EF4-FFF2-40B4-BE49-F238E27FC236}">
              <a16:creationId xmlns:a16="http://schemas.microsoft.com/office/drawing/2014/main" id="{408F09AD-3FE4-4F37-A00E-1A7680F2308A}"/>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a:ext>
          </a:extLst>
        </a:blip>
        <a:stretch>
          <a:fillRect/>
        </a:stretch>
      </xdr:blipFill>
      <xdr:spPr>
        <a:xfrm>
          <a:off x="4520590" y="93707888"/>
          <a:ext cx="4232806" cy="2277310"/>
        </a:xfrm>
        <a:prstGeom prst="rect">
          <a:avLst/>
        </a:prstGeom>
      </xdr:spPr>
    </xdr:pic>
    <xdr:clientData/>
  </xdr:twoCellAnchor>
  <xdr:twoCellAnchor editAs="oneCell">
    <xdr:from>
      <xdr:col>1</xdr:col>
      <xdr:colOff>160993</xdr:colOff>
      <xdr:row>419</xdr:row>
      <xdr:rowOff>254672</xdr:rowOff>
    </xdr:from>
    <xdr:to>
      <xdr:col>6</xdr:col>
      <xdr:colOff>960998</xdr:colOff>
      <xdr:row>426</xdr:row>
      <xdr:rowOff>29977</xdr:rowOff>
    </xdr:to>
    <xdr:pic>
      <xdr:nvPicPr>
        <xdr:cNvPr id="60" name="Imagen 59">
          <a:extLst>
            <a:ext uri="{FF2B5EF4-FFF2-40B4-BE49-F238E27FC236}">
              <a16:creationId xmlns:a16="http://schemas.microsoft.com/office/drawing/2014/main" id="{7085C459-091E-4062-AB8C-0E42EE15B458}"/>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a:ext>
          </a:extLst>
        </a:blip>
        <a:stretch>
          <a:fillRect/>
        </a:stretch>
      </xdr:blipFill>
      <xdr:spPr>
        <a:xfrm>
          <a:off x="404833" y="96952472"/>
          <a:ext cx="3840385" cy="2068925"/>
        </a:xfrm>
        <a:prstGeom prst="rect">
          <a:avLst/>
        </a:prstGeom>
      </xdr:spPr>
    </xdr:pic>
    <xdr:clientData/>
  </xdr:twoCellAnchor>
  <xdr:twoCellAnchor editAs="oneCell">
    <xdr:from>
      <xdr:col>7</xdr:col>
      <xdr:colOff>106705</xdr:colOff>
      <xdr:row>419</xdr:row>
      <xdr:rowOff>151735</xdr:rowOff>
    </xdr:from>
    <xdr:to>
      <xdr:col>11</xdr:col>
      <xdr:colOff>491411</xdr:colOff>
      <xdr:row>426</xdr:row>
      <xdr:rowOff>132917</xdr:rowOff>
    </xdr:to>
    <xdr:pic>
      <xdr:nvPicPr>
        <xdr:cNvPr id="61" name="Imagen 60">
          <a:extLst>
            <a:ext uri="{FF2B5EF4-FFF2-40B4-BE49-F238E27FC236}">
              <a16:creationId xmlns:a16="http://schemas.microsoft.com/office/drawing/2014/main" id="{D4360B0F-BEB0-499E-B410-E2FA62C85EEE}"/>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a:ext>
          </a:extLst>
        </a:blip>
        <a:stretch>
          <a:fillRect/>
        </a:stretch>
      </xdr:blipFill>
      <xdr:spPr>
        <a:xfrm>
          <a:off x="4511065" y="96849535"/>
          <a:ext cx="4232806" cy="2274802"/>
        </a:xfrm>
        <a:prstGeom prst="rect">
          <a:avLst/>
        </a:prstGeom>
      </xdr:spPr>
    </xdr:pic>
    <xdr:clientData/>
  </xdr:twoCellAnchor>
  <xdr:twoCellAnchor editAs="oneCell">
    <xdr:from>
      <xdr:col>1</xdr:col>
      <xdr:colOff>107464</xdr:colOff>
      <xdr:row>429</xdr:row>
      <xdr:rowOff>254672</xdr:rowOff>
    </xdr:from>
    <xdr:to>
      <xdr:col>6</xdr:col>
      <xdr:colOff>909750</xdr:colOff>
      <xdr:row>436</xdr:row>
      <xdr:rowOff>29977</xdr:rowOff>
    </xdr:to>
    <xdr:pic>
      <xdr:nvPicPr>
        <xdr:cNvPr id="62" name="Imagen 61">
          <a:extLst>
            <a:ext uri="{FF2B5EF4-FFF2-40B4-BE49-F238E27FC236}">
              <a16:creationId xmlns:a16="http://schemas.microsoft.com/office/drawing/2014/main" id="{B8A741A0-CFDD-4621-9DAB-4E9AB97D2FE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a:ext>
          </a:extLst>
        </a:blip>
        <a:stretch>
          <a:fillRect/>
        </a:stretch>
      </xdr:blipFill>
      <xdr:spPr>
        <a:xfrm>
          <a:off x="351304" y="100107152"/>
          <a:ext cx="3842666" cy="2068925"/>
        </a:xfrm>
        <a:prstGeom prst="rect">
          <a:avLst/>
        </a:prstGeom>
      </xdr:spPr>
    </xdr:pic>
    <xdr:clientData/>
  </xdr:twoCellAnchor>
  <xdr:twoCellAnchor editAs="oneCell">
    <xdr:from>
      <xdr:col>7</xdr:col>
      <xdr:colOff>135280</xdr:colOff>
      <xdr:row>429</xdr:row>
      <xdr:rowOff>206376</xdr:rowOff>
    </xdr:from>
    <xdr:to>
      <xdr:col>11</xdr:col>
      <xdr:colOff>519986</xdr:colOff>
      <xdr:row>436</xdr:row>
      <xdr:rowOff>192574</xdr:rowOff>
    </xdr:to>
    <xdr:pic>
      <xdr:nvPicPr>
        <xdr:cNvPr id="63" name="Imagen 62">
          <a:extLst>
            <a:ext uri="{FF2B5EF4-FFF2-40B4-BE49-F238E27FC236}">
              <a16:creationId xmlns:a16="http://schemas.microsoft.com/office/drawing/2014/main" id="{9F5D0D78-929D-437D-A105-400D56FA15A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a:ext>
          </a:extLst>
        </a:blip>
        <a:stretch>
          <a:fillRect/>
        </a:stretch>
      </xdr:blipFill>
      <xdr:spPr>
        <a:xfrm>
          <a:off x="4539640" y="100058856"/>
          <a:ext cx="4232806" cy="2279818"/>
        </a:xfrm>
        <a:prstGeom prst="rect">
          <a:avLst/>
        </a:prstGeom>
      </xdr:spPr>
    </xdr:pic>
    <xdr:clientData/>
  </xdr:twoCellAnchor>
  <xdr:twoCellAnchor editAs="oneCell">
    <xdr:from>
      <xdr:col>1</xdr:col>
      <xdr:colOff>151468</xdr:colOff>
      <xdr:row>439</xdr:row>
      <xdr:rowOff>260575</xdr:rowOff>
    </xdr:from>
    <xdr:to>
      <xdr:col>6</xdr:col>
      <xdr:colOff>951473</xdr:colOff>
      <xdr:row>446</xdr:row>
      <xdr:rowOff>33600</xdr:rowOff>
    </xdr:to>
    <xdr:pic>
      <xdr:nvPicPr>
        <xdr:cNvPr id="64" name="Imagen 63">
          <a:extLst>
            <a:ext uri="{FF2B5EF4-FFF2-40B4-BE49-F238E27FC236}">
              <a16:creationId xmlns:a16="http://schemas.microsoft.com/office/drawing/2014/main" id="{30041AD0-FA9F-4237-B121-653058ACDF37}"/>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a:ext>
          </a:extLst>
        </a:blip>
        <a:stretch>
          <a:fillRect/>
        </a:stretch>
      </xdr:blipFill>
      <xdr:spPr>
        <a:xfrm>
          <a:off x="395308" y="103267735"/>
          <a:ext cx="3840385" cy="2066645"/>
        </a:xfrm>
        <a:prstGeom prst="rect">
          <a:avLst/>
        </a:prstGeom>
      </xdr:spPr>
    </xdr:pic>
    <xdr:clientData/>
  </xdr:twoCellAnchor>
  <xdr:twoCellAnchor editAs="oneCell">
    <xdr:from>
      <xdr:col>7</xdr:col>
      <xdr:colOff>135280</xdr:colOff>
      <xdr:row>439</xdr:row>
      <xdr:rowOff>151735</xdr:rowOff>
    </xdr:from>
    <xdr:to>
      <xdr:col>11</xdr:col>
      <xdr:colOff>519986</xdr:colOff>
      <xdr:row>446</xdr:row>
      <xdr:rowOff>132917</xdr:rowOff>
    </xdr:to>
    <xdr:pic>
      <xdr:nvPicPr>
        <xdr:cNvPr id="65" name="Imagen 64">
          <a:extLst>
            <a:ext uri="{FF2B5EF4-FFF2-40B4-BE49-F238E27FC236}">
              <a16:creationId xmlns:a16="http://schemas.microsoft.com/office/drawing/2014/main" id="{FFBDEBCD-DB50-4A3D-B82A-294E149620E9}"/>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a:ext>
          </a:extLst>
        </a:blip>
        <a:stretch>
          <a:fillRect/>
        </a:stretch>
      </xdr:blipFill>
      <xdr:spPr>
        <a:xfrm>
          <a:off x="4539640" y="103158895"/>
          <a:ext cx="4232806" cy="227480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Users/cesar.perez/Downloads/Informe%20Semanal%20Gerencial%20No.%20251%20(6%20Ago-%2012%20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8"/>
  <sheetViews>
    <sheetView showGridLines="0" tabSelected="1" topLeftCell="A43" zoomScale="91" zoomScaleNormal="91" zoomScaleSheetLayoutView="70" zoomScalePageLayoutView="95" workbookViewId="0">
      <selection activeCell="B47" sqref="B47:H47"/>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94"/>
      <c r="C2" s="494"/>
      <c r="D2" s="494"/>
      <c r="E2" s="494"/>
      <c r="F2" s="290" t="s">
        <v>442</v>
      </c>
      <c r="G2" s="290"/>
      <c r="H2" s="290"/>
      <c r="I2" s="290"/>
      <c r="J2" s="290"/>
      <c r="K2" s="290"/>
      <c r="L2" s="290"/>
      <c r="M2" s="290"/>
      <c r="N2" s="290"/>
      <c r="O2" s="290"/>
      <c r="P2" s="290"/>
      <c r="Q2" s="290" t="s">
        <v>0</v>
      </c>
      <c r="R2" s="290"/>
      <c r="S2" s="494"/>
      <c r="T2" s="494"/>
    </row>
    <row r="3" spans="2:20" ht="30" customHeight="1" x14ac:dyDescent="0.2">
      <c r="B3" s="494"/>
      <c r="C3" s="494"/>
      <c r="D3" s="494"/>
      <c r="E3" s="494"/>
      <c r="F3" s="290" t="s">
        <v>443</v>
      </c>
      <c r="G3" s="290"/>
      <c r="H3" s="494" t="s">
        <v>1</v>
      </c>
      <c r="I3" s="494"/>
      <c r="J3" s="494"/>
      <c r="K3" s="494"/>
      <c r="L3" s="494"/>
      <c r="M3" s="494"/>
      <c r="N3" s="494"/>
      <c r="O3" s="494"/>
      <c r="P3" s="494"/>
      <c r="Q3" s="290" t="s">
        <v>2</v>
      </c>
      <c r="R3" s="290"/>
      <c r="S3" s="595"/>
      <c r="T3" s="595"/>
    </row>
    <row r="4" spans="2:20" ht="30" customHeight="1" x14ac:dyDescent="0.2">
      <c r="B4" s="494"/>
      <c r="C4" s="494"/>
      <c r="D4" s="494"/>
      <c r="E4" s="494"/>
      <c r="F4" s="290" t="s">
        <v>444</v>
      </c>
      <c r="G4" s="290"/>
      <c r="H4" s="494" t="s">
        <v>3</v>
      </c>
      <c r="I4" s="494"/>
      <c r="J4" s="494"/>
      <c r="K4" s="494"/>
      <c r="L4" s="494"/>
      <c r="M4" s="494"/>
      <c r="N4" s="494"/>
      <c r="O4" s="494"/>
      <c r="P4" s="494"/>
      <c r="Q4" s="290" t="s">
        <v>4</v>
      </c>
      <c r="R4" s="290"/>
      <c r="S4" s="591" t="s">
        <v>1026</v>
      </c>
      <c r="T4" s="591"/>
    </row>
    <row r="5" spans="2:20" ht="14.25" x14ac:dyDescent="0.2">
      <c r="B5" s="592"/>
      <c r="C5" s="592"/>
      <c r="D5" s="592"/>
      <c r="E5" s="592"/>
      <c r="F5" s="592"/>
      <c r="G5" s="592"/>
      <c r="H5" s="592"/>
      <c r="I5" s="592"/>
      <c r="J5" s="592"/>
      <c r="K5" s="592"/>
      <c r="L5" s="592"/>
      <c r="M5" s="592"/>
      <c r="N5" s="592"/>
      <c r="O5" s="592"/>
      <c r="P5" s="592"/>
      <c r="Q5" s="592"/>
      <c r="R5" s="592"/>
      <c r="S5" s="592"/>
      <c r="T5" s="592"/>
    </row>
    <row r="6" spans="2:20" ht="22.5" customHeight="1" x14ac:dyDescent="0.2">
      <c r="B6" s="593" t="s">
        <v>5</v>
      </c>
      <c r="C6" s="593"/>
      <c r="D6" s="593"/>
      <c r="E6" s="593"/>
      <c r="F6" s="593"/>
      <c r="G6" s="593"/>
      <c r="H6" s="593"/>
      <c r="I6" s="593"/>
      <c r="J6" s="593"/>
      <c r="K6" s="593"/>
      <c r="L6" s="593"/>
      <c r="M6" s="593"/>
      <c r="N6" s="593"/>
      <c r="O6" s="593"/>
      <c r="P6" s="593"/>
      <c r="Q6" s="593"/>
      <c r="R6" s="593"/>
      <c r="S6" s="593"/>
      <c r="T6" s="593"/>
    </row>
    <row r="7" spans="2:20" ht="14.25" x14ac:dyDescent="0.2">
      <c r="B7" s="266"/>
      <c r="C7" s="266"/>
      <c r="D7" s="266"/>
      <c r="E7" s="266"/>
      <c r="F7" s="266"/>
      <c r="G7" s="266"/>
      <c r="H7" s="266"/>
      <c r="I7" s="266"/>
      <c r="J7" s="266"/>
      <c r="K7" s="266"/>
      <c r="L7" s="266"/>
      <c r="M7" s="266"/>
      <c r="N7" s="266"/>
      <c r="O7" s="266"/>
      <c r="P7" s="266"/>
      <c r="Q7" s="266"/>
      <c r="R7" s="266"/>
      <c r="S7" s="266"/>
      <c r="T7" s="266"/>
    </row>
    <row r="8" spans="2:20" ht="22.5" customHeight="1" x14ac:dyDescent="0.2">
      <c r="B8" s="594" t="s">
        <v>6</v>
      </c>
      <c r="C8" s="594"/>
      <c r="D8" s="594"/>
      <c r="E8" s="594"/>
      <c r="F8" s="594"/>
      <c r="G8" s="594"/>
      <c r="H8" s="594"/>
      <c r="I8" s="594"/>
      <c r="J8" s="594"/>
      <c r="K8" s="594"/>
      <c r="L8" s="594"/>
      <c r="M8" s="594"/>
      <c r="N8" s="594"/>
      <c r="O8" s="594"/>
      <c r="P8" s="594"/>
      <c r="Q8" s="594"/>
      <c r="R8" s="594"/>
      <c r="S8" s="594"/>
      <c r="T8" s="594"/>
    </row>
    <row r="9" spans="2:20" ht="22.5" customHeight="1" x14ac:dyDescent="0.2">
      <c r="B9" s="284" t="s">
        <v>7</v>
      </c>
      <c r="C9" s="285"/>
      <c r="D9" s="285"/>
      <c r="E9" s="285"/>
      <c r="F9" s="285"/>
      <c r="G9" s="285"/>
      <c r="H9" s="285"/>
      <c r="I9" s="285"/>
      <c r="J9" s="285"/>
      <c r="K9" s="285"/>
      <c r="L9" s="285"/>
      <c r="M9" s="285"/>
      <c r="N9" s="285"/>
      <c r="O9" s="285"/>
      <c r="P9" s="285"/>
      <c r="Q9" s="285"/>
      <c r="R9" s="285"/>
      <c r="S9" s="285"/>
      <c r="T9" s="286"/>
    </row>
    <row r="10" spans="2:20" ht="22.5" customHeight="1" x14ac:dyDescent="0.2">
      <c r="B10" s="311" t="s">
        <v>8</v>
      </c>
      <c r="C10" s="311"/>
      <c r="D10" s="311"/>
      <c r="E10" s="311"/>
      <c r="F10" s="301" t="s">
        <v>9</v>
      </c>
      <c r="G10" s="305"/>
      <c r="H10" s="305"/>
      <c r="I10" s="302"/>
      <c r="J10" s="599" t="s">
        <v>10</v>
      </c>
      <c r="K10" s="600"/>
      <c r="L10" s="600"/>
      <c r="M10" s="600"/>
      <c r="N10" s="601"/>
      <c r="O10" s="301" t="s">
        <v>11</v>
      </c>
      <c r="P10" s="305"/>
      <c r="Q10" s="302"/>
      <c r="R10" s="312" t="s">
        <v>12</v>
      </c>
      <c r="S10" s="312"/>
      <c r="T10" s="312"/>
    </row>
    <row r="11" spans="2:20" ht="22.5" customHeight="1" x14ac:dyDescent="0.2">
      <c r="B11" s="311"/>
      <c r="C11" s="311"/>
      <c r="D11" s="311"/>
      <c r="E11" s="311"/>
      <c r="F11" s="596"/>
      <c r="G11" s="597"/>
      <c r="H11" s="597"/>
      <c r="I11" s="598"/>
      <c r="J11" s="602"/>
      <c r="K11" s="603"/>
      <c r="L11" s="603"/>
      <c r="M11" s="603"/>
      <c r="N11" s="604"/>
      <c r="O11" s="596"/>
      <c r="P11" s="597"/>
      <c r="Q11" s="598"/>
      <c r="R11" s="312"/>
      <c r="S11" s="312"/>
      <c r="T11" s="312"/>
    </row>
    <row r="12" spans="2:20" ht="168" customHeight="1" x14ac:dyDescent="0.2">
      <c r="B12" s="560" t="s">
        <v>13</v>
      </c>
      <c r="C12" s="561"/>
      <c r="D12" s="561"/>
      <c r="E12" s="562"/>
      <c r="F12" s="551" t="s">
        <v>527</v>
      </c>
      <c r="G12" s="552"/>
      <c r="H12" s="552"/>
      <c r="I12" s="553"/>
      <c r="J12" s="572" t="s">
        <v>528</v>
      </c>
      <c r="K12" s="573"/>
      <c r="L12" s="573"/>
      <c r="M12" s="573"/>
      <c r="N12" s="574"/>
      <c r="O12" s="551" t="s">
        <v>530</v>
      </c>
      <c r="P12" s="552"/>
      <c r="Q12" s="553"/>
      <c r="R12" s="575" t="s">
        <v>584</v>
      </c>
      <c r="S12" s="576"/>
      <c r="T12" s="577"/>
    </row>
    <row r="13" spans="2:20" ht="168" customHeight="1" x14ac:dyDescent="0.2">
      <c r="B13" s="566"/>
      <c r="C13" s="567"/>
      <c r="D13" s="567"/>
      <c r="E13" s="568"/>
      <c r="F13" s="557"/>
      <c r="G13" s="558"/>
      <c r="H13" s="558"/>
      <c r="I13" s="559"/>
      <c r="J13" s="572" t="s">
        <v>529</v>
      </c>
      <c r="K13" s="573"/>
      <c r="L13" s="573"/>
      <c r="M13" s="573"/>
      <c r="N13" s="574"/>
      <c r="O13" s="557"/>
      <c r="P13" s="558"/>
      <c r="Q13" s="559"/>
      <c r="R13" s="578"/>
      <c r="S13" s="579"/>
      <c r="T13" s="580"/>
    </row>
    <row r="14" spans="2:20" ht="409.6" customHeight="1" x14ac:dyDescent="0.2">
      <c r="B14" s="560" t="s">
        <v>14</v>
      </c>
      <c r="C14" s="561"/>
      <c r="D14" s="561"/>
      <c r="E14" s="562"/>
      <c r="F14" s="551" t="s">
        <v>445</v>
      </c>
      <c r="G14" s="552"/>
      <c r="H14" s="552"/>
      <c r="I14" s="553"/>
      <c r="J14" s="551" t="s">
        <v>526</v>
      </c>
      <c r="K14" s="552"/>
      <c r="L14" s="552"/>
      <c r="M14" s="552"/>
      <c r="N14" s="553"/>
      <c r="O14" s="551" t="s">
        <v>531</v>
      </c>
      <c r="P14" s="552"/>
      <c r="Q14" s="553"/>
      <c r="R14" s="575" t="s">
        <v>585</v>
      </c>
      <c r="S14" s="576"/>
      <c r="T14" s="577"/>
    </row>
    <row r="15" spans="2:20" ht="351.6" customHeight="1" x14ac:dyDescent="0.2">
      <c r="B15" s="563"/>
      <c r="C15" s="564"/>
      <c r="D15" s="564"/>
      <c r="E15" s="565"/>
      <c r="F15" s="554"/>
      <c r="G15" s="555"/>
      <c r="H15" s="555"/>
      <c r="I15" s="556"/>
      <c r="J15" s="554"/>
      <c r="K15" s="555"/>
      <c r="L15" s="555"/>
      <c r="M15" s="555"/>
      <c r="N15" s="556"/>
      <c r="O15" s="554"/>
      <c r="P15" s="555"/>
      <c r="Q15" s="556"/>
      <c r="R15" s="615"/>
      <c r="S15" s="616"/>
      <c r="T15" s="617"/>
    </row>
    <row r="16" spans="2:20" ht="409.6" customHeight="1" x14ac:dyDescent="0.2">
      <c r="B16" s="560" t="s">
        <v>15</v>
      </c>
      <c r="C16" s="561"/>
      <c r="D16" s="561"/>
      <c r="E16" s="562"/>
      <c r="F16" s="551" t="s">
        <v>545</v>
      </c>
      <c r="G16" s="552"/>
      <c r="H16" s="552"/>
      <c r="I16" s="553"/>
      <c r="J16" s="551" t="s">
        <v>118</v>
      </c>
      <c r="K16" s="552"/>
      <c r="L16" s="552"/>
      <c r="M16" s="552"/>
      <c r="N16" s="553"/>
      <c r="O16" s="551" t="s">
        <v>525</v>
      </c>
      <c r="P16" s="552"/>
      <c r="Q16" s="553"/>
      <c r="R16" s="427" t="s">
        <v>586</v>
      </c>
      <c r="S16" s="428"/>
      <c r="T16" s="429"/>
    </row>
    <row r="17" spans="2:20" ht="409.6" customHeight="1" x14ac:dyDescent="0.2">
      <c r="B17" s="563"/>
      <c r="C17" s="564"/>
      <c r="D17" s="564"/>
      <c r="E17" s="565"/>
      <c r="F17" s="554"/>
      <c r="G17" s="555"/>
      <c r="H17" s="555"/>
      <c r="I17" s="556"/>
      <c r="J17" s="554"/>
      <c r="K17" s="555"/>
      <c r="L17" s="555"/>
      <c r="M17" s="555"/>
      <c r="N17" s="556"/>
      <c r="O17" s="554"/>
      <c r="P17" s="555"/>
      <c r="Q17" s="556"/>
      <c r="R17" s="440"/>
      <c r="S17" s="441"/>
      <c r="T17" s="442"/>
    </row>
    <row r="18" spans="2:20" ht="41.45" customHeight="1" x14ac:dyDescent="0.2">
      <c r="B18" s="566"/>
      <c r="C18" s="567"/>
      <c r="D18" s="567"/>
      <c r="E18" s="568"/>
      <c r="F18" s="557"/>
      <c r="G18" s="558"/>
      <c r="H18" s="558"/>
      <c r="I18" s="559"/>
      <c r="J18" s="557"/>
      <c r="K18" s="558"/>
      <c r="L18" s="558"/>
      <c r="M18" s="558"/>
      <c r="N18" s="559"/>
      <c r="O18" s="557"/>
      <c r="P18" s="558"/>
      <c r="Q18" s="559"/>
      <c r="R18" s="430"/>
      <c r="S18" s="431"/>
      <c r="T18" s="432"/>
    </row>
    <row r="19" spans="2:20" ht="409.6" customHeight="1" x14ac:dyDescent="0.2">
      <c r="B19" s="560" t="s">
        <v>16</v>
      </c>
      <c r="C19" s="561"/>
      <c r="D19" s="561"/>
      <c r="E19" s="562"/>
      <c r="F19" s="551" t="s">
        <v>524</v>
      </c>
      <c r="G19" s="552"/>
      <c r="H19" s="552"/>
      <c r="I19" s="553"/>
      <c r="J19" s="551" t="s">
        <v>522</v>
      </c>
      <c r="K19" s="552"/>
      <c r="L19" s="552"/>
      <c r="M19" s="552"/>
      <c r="N19" s="553"/>
      <c r="O19" s="427" t="s">
        <v>523</v>
      </c>
      <c r="P19" s="428"/>
      <c r="Q19" s="429"/>
      <c r="R19" s="581"/>
      <c r="S19" s="582"/>
      <c r="T19" s="583"/>
    </row>
    <row r="20" spans="2:20" ht="409.6" customHeight="1" x14ac:dyDescent="0.2">
      <c r="B20" s="563"/>
      <c r="C20" s="564"/>
      <c r="D20" s="564"/>
      <c r="E20" s="565"/>
      <c r="F20" s="554"/>
      <c r="G20" s="555"/>
      <c r="H20" s="555"/>
      <c r="I20" s="556"/>
      <c r="J20" s="554"/>
      <c r="K20" s="555"/>
      <c r="L20" s="555"/>
      <c r="M20" s="555"/>
      <c r="N20" s="556"/>
      <c r="O20" s="440"/>
      <c r="P20" s="441"/>
      <c r="Q20" s="442"/>
      <c r="R20" s="584"/>
      <c r="S20" s="585"/>
      <c r="T20" s="586"/>
    </row>
    <row r="21" spans="2:20" ht="409.6" customHeight="1" x14ac:dyDescent="0.2">
      <c r="B21" s="563"/>
      <c r="C21" s="564"/>
      <c r="D21" s="564"/>
      <c r="E21" s="565"/>
      <c r="F21" s="554"/>
      <c r="G21" s="555"/>
      <c r="H21" s="555"/>
      <c r="I21" s="556"/>
      <c r="J21" s="554"/>
      <c r="K21" s="555"/>
      <c r="L21" s="555"/>
      <c r="M21" s="555"/>
      <c r="N21" s="556"/>
      <c r="O21" s="440"/>
      <c r="P21" s="441"/>
      <c r="Q21" s="442"/>
      <c r="R21" s="584"/>
      <c r="S21" s="585"/>
      <c r="T21" s="586"/>
    </row>
    <row r="22" spans="2:20" ht="200.45" customHeight="1" x14ac:dyDescent="0.2">
      <c r="B22" s="566"/>
      <c r="C22" s="567"/>
      <c r="D22" s="567"/>
      <c r="E22" s="568"/>
      <c r="F22" s="557"/>
      <c r="G22" s="558"/>
      <c r="H22" s="558"/>
      <c r="I22" s="559"/>
      <c r="J22" s="557"/>
      <c r="K22" s="558"/>
      <c r="L22" s="558"/>
      <c r="M22" s="558"/>
      <c r="N22" s="559"/>
      <c r="O22" s="430"/>
      <c r="P22" s="431"/>
      <c r="Q22" s="432"/>
      <c r="R22" s="587"/>
      <c r="S22" s="588"/>
      <c r="T22" s="589"/>
    </row>
    <row r="23" spans="2:20" ht="107.45" customHeight="1" x14ac:dyDescent="0.2">
      <c r="B23" s="560" t="s">
        <v>17</v>
      </c>
      <c r="C23" s="561"/>
      <c r="D23" s="561"/>
      <c r="E23" s="562"/>
      <c r="F23" s="551" t="s">
        <v>532</v>
      </c>
      <c r="G23" s="552"/>
      <c r="H23" s="552"/>
      <c r="I23" s="553"/>
      <c r="J23" s="572" t="s">
        <v>18</v>
      </c>
      <c r="K23" s="573"/>
      <c r="L23" s="573"/>
      <c r="M23" s="573"/>
      <c r="N23" s="574"/>
      <c r="O23" s="551" t="s">
        <v>534</v>
      </c>
      <c r="P23" s="552"/>
      <c r="Q23" s="553"/>
      <c r="R23" s="551" t="s">
        <v>535</v>
      </c>
      <c r="S23" s="552"/>
      <c r="T23" s="553"/>
    </row>
    <row r="24" spans="2:20" ht="409.6" customHeight="1" x14ac:dyDescent="0.2">
      <c r="B24" s="563"/>
      <c r="C24" s="564"/>
      <c r="D24" s="564"/>
      <c r="E24" s="565"/>
      <c r="F24" s="554"/>
      <c r="G24" s="555"/>
      <c r="H24" s="555"/>
      <c r="I24" s="556"/>
      <c r="J24" s="551" t="s">
        <v>533</v>
      </c>
      <c r="K24" s="552"/>
      <c r="L24" s="552"/>
      <c r="M24" s="552"/>
      <c r="N24" s="553"/>
      <c r="O24" s="554"/>
      <c r="P24" s="555"/>
      <c r="Q24" s="556"/>
      <c r="R24" s="554"/>
      <c r="S24" s="555"/>
      <c r="T24" s="556"/>
    </row>
    <row r="25" spans="2:20" ht="409.6" customHeight="1" x14ac:dyDescent="0.2">
      <c r="B25" s="563"/>
      <c r="C25" s="564"/>
      <c r="D25" s="564"/>
      <c r="E25" s="565"/>
      <c r="F25" s="554"/>
      <c r="G25" s="555"/>
      <c r="H25" s="555"/>
      <c r="I25" s="556"/>
      <c r="J25" s="554"/>
      <c r="K25" s="555"/>
      <c r="L25" s="555"/>
      <c r="M25" s="555"/>
      <c r="N25" s="556"/>
      <c r="O25" s="554"/>
      <c r="P25" s="555"/>
      <c r="Q25" s="556"/>
      <c r="R25" s="554"/>
      <c r="S25" s="555"/>
      <c r="T25" s="556"/>
    </row>
    <row r="26" spans="2:20" ht="409.6" customHeight="1" x14ac:dyDescent="0.2">
      <c r="B26" s="563"/>
      <c r="C26" s="564"/>
      <c r="D26" s="564"/>
      <c r="E26" s="565"/>
      <c r="F26" s="554"/>
      <c r="G26" s="555"/>
      <c r="H26" s="555"/>
      <c r="I26" s="556"/>
      <c r="J26" s="554"/>
      <c r="K26" s="555"/>
      <c r="L26" s="555"/>
      <c r="M26" s="555"/>
      <c r="N26" s="556"/>
      <c r="O26" s="554"/>
      <c r="P26" s="555"/>
      <c r="Q26" s="556"/>
      <c r="R26" s="554"/>
      <c r="S26" s="555"/>
      <c r="T26" s="556"/>
    </row>
    <row r="27" spans="2:20" ht="144" customHeight="1" x14ac:dyDescent="0.2">
      <c r="B27" s="566"/>
      <c r="C27" s="567"/>
      <c r="D27" s="567"/>
      <c r="E27" s="568"/>
      <c r="F27" s="557"/>
      <c r="G27" s="558"/>
      <c r="H27" s="558"/>
      <c r="I27" s="559"/>
      <c r="J27" s="557"/>
      <c r="K27" s="558"/>
      <c r="L27" s="558"/>
      <c r="M27" s="558"/>
      <c r="N27" s="559"/>
      <c r="O27" s="557"/>
      <c r="P27" s="558"/>
      <c r="Q27" s="559"/>
      <c r="R27" s="557"/>
      <c r="S27" s="558"/>
      <c r="T27" s="559"/>
    </row>
    <row r="28" spans="2:20" ht="82.5" customHeight="1" x14ac:dyDescent="0.2">
      <c r="B28" s="290" t="s">
        <v>19</v>
      </c>
      <c r="C28" s="290"/>
      <c r="D28" s="290"/>
      <c r="E28" s="290"/>
      <c r="F28" s="572" t="s">
        <v>536</v>
      </c>
      <c r="G28" s="573"/>
      <c r="H28" s="573"/>
      <c r="I28" s="574"/>
      <c r="J28" s="590" t="s">
        <v>119</v>
      </c>
      <c r="K28" s="590"/>
      <c r="L28" s="590"/>
      <c r="M28" s="590"/>
      <c r="N28" s="590"/>
      <c r="O28" s="572" t="s">
        <v>120</v>
      </c>
      <c r="P28" s="573"/>
      <c r="Q28" s="574"/>
      <c r="R28" s="569"/>
      <c r="S28" s="570"/>
      <c r="T28" s="571"/>
    </row>
    <row r="29" spans="2:20" ht="133.9" customHeight="1" x14ac:dyDescent="0.2">
      <c r="B29" s="290" t="s">
        <v>20</v>
      </c>
      <c r="C29" s="290"/>
      <c r="D29" s="290"/>
      <c r="E29" s="290"/>
      <c r="F29" s="551" t="s">
        <v>538</v>
      </c>
      <c r="G29" s="552"/>
      <c r="H29" s="552"/>
      <c r="I29" s="553"/>
      <c r="J29" s="572" t="s">
        <v>539</v>
      </c>
      <c r="K29" s="573"/>
      <c r="L29" s="573"/>
      <c r="M29" s="573"/>
      <c r="N29" s="574"/>
      <c r="O29" s="572" t="s">
        <v>537</v>
      </c>
      <c r="P29" s="573"/>
      <c r="Q29" s="573"/>
      <c r="R29" s="345" t="s">
        <v>587</v>
      </c>
      <c r="S29" s="570"/>
      <c r="T29" s="571"/>
    </row>
    <row r="30" spans="2:20" ht="237.6" customHeight="1" x14ac:dyDescent="0.2">
      <c r="B30" s="290" t="s">
        <v>21</v>
      </c>
      <c r="C30" s="290"/>
      <c r="D30" s="290"/>
      <c r="E30" s="290"/>
      <c r="F30" s="569"/>
      <c r="G30" s="570"/>
      <c r="H30" s="570"/>
      <c r="I30" s="571"/>
      <c r="J30" s="618"/>
      <c r="K30" s="618"/>
      <c r="L30" s="618"/>
      <c r="M30" s="618"/>
      <c r="N30" s="618"/>
      <c r="O30" s="572" t="s">
        <v>540</v>
      </c>
      <c r="P30" s="573"/>
      <c r="Q30" s="574"/>
      <c r="R30" s="569"/>
      <c r="S30" s="570"/>
      <c r="T30" s="571"/>
    </row>
    <row r="31" spans="2:20" ht="409.6" customHeight="1" x14ac:dyDescent="0.2">
      <c r="B31" s="560" t="s">
        <v>22</v>
      </c>
      <c r="C31" s="561"/>
      <c r="D31" s="561"/>
      <c r="E31" s="562"/>
      <c r="F31" s="551" t="s">
        <v>446</v>
      </c>
      <c r="G31" s="552"/>
      <c r="H31" s="552"/>
      <c r="I31" s="553"/>
      <c r="J31" s="551" t="s">
        <v>541</v>
      </c>
      <c r="K31" s="552"/>
      <c r="L31" s="552"/>
      <c r="M31" s="552"/>
      <c r="N31" s="553"/>
      <c r="O31" s="551" t="s">
        <v>122</v>
      </c>
      <c r="P31" s="552"/>
      <c r="Q31" s="553"/>
      <c r="R31" s="551" t="s">
        <v>121</v>
      </c>
      <c r="S31" s="552"/>
      <c r="T31" s="553"/>
    </row>
    <row r="32" spans="2:20" ht="15" customHeight="1" x14ac:dyDescent="0.2">
      <c r="B32" s="566"/>
      <c r="C32" s="567"/>
      <c r="D32" s="567"/>
      <c r="E32" s="568"/>
      <c r="F32" s="557"/>
      <c r="G32" s="558"/>
      <c r="H32" s="558"/>
      <c r="I32" s="559"/>
      <c r="J32" s="557"/>
      <c r="K32" s="558"/>
      <c r="L32" s="558"/>
      <c r="M32" s="558"/>
      <c r="N32" s="559"/>
      <c r="O32" s="557"/>
      <c r="P32" s="558"/>
      <c r="Q32" s="559"/>
      <c r="R32" s="557"/>
      <c r="S32" s="558"/>
      <c r="T32" s="559"/>
    </row>
    <row r="33" spans="2:20" ht="409.15" customHeight="1" x14ac:dyDescent="0.2">
      <c r="B33" s="560" t="s">
        <v>23</v>
      </c>
      <c r="C33" s="561"/>
      <c r="D33" s="561"/>
      <c r="E33" s="562"/>
      <c r="F33" s="551" t="s">
        <v>542</v>
      </c>
      <c r="G33" s="552"/>
      <c r="H33" s="552"/>
      <c r="I33" s="553"/>
      <c r="J33" s="427" t="s">
        <v>543</v>
      </c>
      <c r="K33" s="428"/>
      <c r="L33" s="428"/>
      <c r="M33" s="428"/>
      <c r="N33" s="429"/>
      <c r="O33" s="427" t="s">
        <v>544</v>
      </c>
      <c r="P33" s="428"/>
      <c r="Q33" s="429"/>
      <c r="R33" s="427"/>
      <c r="S33" s="428"/>
      <c r="T33" s="429"/>
    </row>
    <row r="34" spans="2:20" ht="79.900000000000006" customHeight="1" x14ac:dyDescent="0.2">
      <c r="B34" s="566"/>
      <c r="C34" s="567"/>
      <c r="D34" s="567"/>
      <c r="E34" s="568"/>
      <c r="F34" s="557"/>
      <c r="G34" s="558"/>
      <c r="H34" s="558"/>
      <c r="I34" s="559"/>
      <c r="J34" s="430"/>
      <c r="K34" s="431"/>
      <c r="L34" s="431"/>
      <c r="M34" s="431"/>
      <c r="N34" s="432"/>
      <c r="O34" s="430"/>
      <c r="P34" s="431"/>
      <c r="Q34" s="432"/>
      <c r="R34" s="430"/>
      <c r="S34" s="431"/>
      <c r="T34" s="432"/>
    </row>
    <row r="35" spans="2:20" ht="409.6" customHeight="1" x14ac:dyDescent="0.2">
      <c r="B35" s="290" t="s">
        <v>24</v>
      </c>
      <c r="C35" s="290"/>
      <c r="D35" s="290"/>
      <c r="E35" s="290"/>
      <c r="F35" s="266"/>
      <c r="G35" s="266"/>
      <c r="H35" s="266"/>
      <c r="I35" s="266"/>
      <c r="J35" s="266" t="s">
        <v>123</v>
      </c>
      <c r="K35" s="266"/>
      <c r="L35" s="266"/>
      <c r="M35" s="266"/>
      <c r="N35" s="266"/>
      <c r="O35" s="611" t="s">
        <v>588</v>
      </c>
      <c r="P35" s="611"/>
      <c r="Q35" s="611"/>
      <c r="R35" s="266"/>
      <c r="S35" s="266"/>
      <c r="T35" s="266"/>
    </row>
    <row r="36" spans="2:20" ht="206.45" customHeight="1" x14ac:dyDescent="0.2">
      <c r="B36" s="290"/>
      <c r="C36" s="290"/>
      <c r="D36" s="290"/>
      <c r="E36" s="290"/>
      <c r="F36" s="266"/>
      <c r="G36" s="266"/>
      <c r="H36" s="266"/>
      <c r="I36" s="266"/>
      <c r="J36" s="266"/>
      <c r="K36" s="266"/>
      <c r="L36" s="266"/>
      <c r="M36" s="266"/>
      <c r="N36" s="266"/>
      <c r="O36" s="611"/>
      <c r="P36" s="611"/>
      <c r="Q36" s="611"/>
      <c r="R36" s="266"/>
      <c r="S36" s="266"/>
      <c r="T36" s="266"/>
    </row>
    <row r="37" spans="2:20" ht="30" customHeight="1" x14ac:dyDescent="0.2">
      <c r="B37" s="608" t="s">
        <v>110</v>
      </c>
      <c r="C37" s="609"/>
      <c r="D37" s="609"/>
      <c r="E37" s="609"/>
      <c r="F37" s="609"/>
      <c r="G37" s="609"/>
      <c r="H37" s="609"/>
      <c r="I37" s="609"/>
      <c r="J37" s="609"/>
      <c r="K37" s="609"/>
      <c r="L37" s="609"/>
      <c r="M37" s="609"/>
      <c r="N37" s="609"/>
      <c r="O37" s="609"/>
      <c r="P37" s="609"/>
      <c r="Q37" s="609"/>
      <c r="R37" s="609"/>
      <c r="S37" s="609"/>
      <c r="T37" s="610"/>
    </row>
    <row r="38" spans="2:20" ht="22.5" customHeight="1" x14ac:dyDescent="0.2">
      <c r="B38" s="306" t="s">
        <v>25</v>
      </c>
      <c r="C38" s="408"/>
      <c r="D38" s="408"/>
      <c r="E38" s="408"/>
      <c r="F38" s="408"/>
      <c r="G38" s="408"/>
      <c r="H38" s="307"/>
      <c r="I38" s="306" t="s">
        <v>26</v>
      </c>
      <c r="J38" s="307"/>
      <c r="K38" s="306" t="s">
        <v>4</v>
      </c>
      <c r="L38" s="307"/>
      <c r="M38" s="306" t="s">
        <v>27</v>
      </c>
      <c r="N38" s="408"/>
      <c r="O38" s="408"/>
      <c r="P38" s="408"/>
      <c r="Q38" s="408"/>
      <c r="R38" s="307"/>
      <c r="S38" s="306" t="s">
        <v>4</v>
      </c>
      <c r="T38" s="307"/>
    </row>
    <row r="39" spans="2:20" ht="34.5" customHeight="1" x14ac:dyDescent="0.2">
      <c r="B39" s="289" t="s">
        <v>961</v>
      </c>
      <c r="C39" s="289"/>
      <c r="D39" s="289"/>
      <c r="E39" s="289"/>
      <c r="F39" s="289"/>
      <c r="G39" s="289"/>
      <c r="H39" s="289"/>
      <c r="I39" s="266" t="s">
        <v>962</v>
      </c>
      <c r="J39" s="266"/>
      <c r="K39" s="265">
        <v>43782</v>
      </c>
      <c r="L39" s="265"/>
      <c r="M39" s="266" t="s">
        <v>963</v>
      </c>
      <c r="N39" s="266"/>
      <c r="O39" s="266"/>
      <c r="P39" s="266"/>
      <c r="Q39" s="266"/>
      <c r="R39" s="266"/>
      <c r="S39" s="264"/>
      <c r="T39" s="263"/>
    </row>
    <row r="40" spans="2:20" ht="34.5" customHeight="1" x14ac:dyDescent="0.2">
      <c r="B40" s="289" t="s">
        <v>1251</v>
      </c>
      <c r="C40" s="289"/>
      <c r="D40" s="289"/>
      <c r="E40" s="289"/>
      <c r="F40" s="289"/>
      <c r="G40" s="289"/>
      <c r="H40" s="289"/>
      <c r="I40" s="266" t="s">
        <v>1252</v>
      </c>
      <c r="J40" s="266"/>
      <c r="K40" s="265">
        <v>44064</v>
      </c>
      <c r="L40" s="265"/>
      <c r="M40" s="266" t="s">
        <v>963</v>
      </c>
      <c r="N40" s="266"/>
      <c r="O40" s="266"/>
      <c r="P40" s="266"/>
      <c r="Q40" s="266"/>
      <c r="R40" s="266"/>
      <c r="S40" s="264"/>
      <c r="T40" s="263"/>
    </row>
    <row r="41" spans="2:20" ht="46.5" customHeight="1" x14ac:dyDescent="0.2">
      <c r="B41" s="289" t="s">
        <v>964</v>
      </c>
      <c r="C41" s="289"/>
      <c r="D41" s="289"/>
      <c r="E41" s="289"/>
      <c r="F41" s="289"/>
      <c r="G41" s="289"/>
      <c r="H41" s="289"/>
      <c r="I41" s="266" t="s">
        <v>965</v>
      </c>
      <c r="J41" s="266"/>
      <c r="K41" s="265">
        <v>44057</v>
      </c>
      <c r="L41" s="265"/>
      <c r="M41" s="266" t="s">
        <v>963</v>
      </c>
      <c r="N41" s="266"/>
      <c r="O41" s="266"/>
      <c r="P41" s="266"/>
      <c r="Q41" s="266"/>
      <c r="R41" s="266"/>
      <c r="S41" s="264"/>
      <c r="T41" s="263"/>
    </row>
    <row r="42" spans="2:20" ht="33" customHeight="1" x14ac:dyDescent="0.2">
      <c r="B42" s="289" t="s">
        <v>1253</v>
      </c>
      <c r="C42" s="289"/>
      <c r="D42" s="289"/>
      <c r="E42" s="289"/>
      <c r="F42" s="289"/>
      <c r="G42" s="289"/>
      <c r="H42" s="289"/>
      <c r="I42" s="266" t="s">
        <v>1257</v>
      </c>
      <c r="J42" s="266"/>
      <c r="K42" s="265">
        <v>44067</v>
      </c>
      <c r="L42" s="265"/>
      <c r="M42" s="266" t="s">
        <v>963</v>
      </c>
      <c r="N42" s="266"/>
      <c r="O42" s="266"/>
      <c r="P42" s="266"/>
      <c r="Q42" s="266"/>
      <c r="R42" s="266"/>
      <c r="S42" s="264"/>
      <c r="T42" s="263"/>
    </row>
    <row r="43" spans="2:20" ht="33" customHeight="1" x14ac:dyDescent="0.2">
      <c r="B43" s="289" t="s">
        <v>1254</v>
      </c>
      <c r="C43" s="289"/>
      <c r="D43" s="289"/>
      <c r="E43" s="289"/>
      <c r="F43" s="289"/>
      <c r="G43" s="289"/>
      <c r="H43" s="289"/>
      <c r="I43" s="266" t="s">
        <v>1255</v>
      </c>
      <c r="J43" s="266"/>
      <c r="K43" s="265">
        <v>44069</v>
      </c>
      <c r="L43" s="265"/>
      <c r="M43" s="266" t="s">
        <v>963</v>
      </c>
      <c r="N43" s="266"/>
      <c r="O43" s="266"/>
      <c r="P43" s="266"/>
      <c r="Q43" s="266"/>
      <c r="R43" s="266"/>
      <c r="S43" s="264"/>
      <c r="T43" s="263"/>
    </row>
    <row r="44" spans="2:20" ht="33" customHeight="1" x14ac:dyDescent="0.2">
      <c r="B44" s="319" t="s">
        <v>1258</v>
      </c>
      <c r="C44" s="320"/>
      <c r="D44" s="320"/>
      <c r="E44" s="320"/>
      <c r="F44" s="320"/>
      <c r="G44" s="320"/>
      <c r="H44" s="321"/>
      <c r="I44" s="266" t="s">
        <v>1259</v>
      </c>
      <c r="J44" s="266"/>
      <c r="K44" s="265">
        <v>44069</v>
      </c>
      <c r="L44" s="265"/>
      <c r="M44" s="266" t="s">
        <v>963</v>
      </c>
      <c r="N44" s="266"/>
      <c r="O44" s="266"/>
      <c r="P44" s="266"/>
      <c r="Q44" s="266"/>
      <c r="R44" s="266"/>
      <c r="S44" s="264"/>
      <c r="T44" s="263"/>
    </row>
    <row r="45" spans="2:20" ht="33" customHeight="1" x14ac:dyDescent="0.2">
      <c r="B45" s="319" t="s">
        <v>1262</v>
      </c>
      <c r="C45" s="320"/>
      <c r="D45" s="320"/>
      <c r="E45" s="320"/>
      <c r="F45" s="320"/>
      <c r="G45" s="320"/>
      <c r="H45" s="321"/>
      <c r="I45" s="266" t="s">
        <v>1263</v>
      </c>
      <c r="J45" s="266"/>
      <c r="K45" s="265">
        <v>44074</v>
      </c>
      <c r="L45" s="265"/>
      <c r="M45" s="266" t="s">
        <v>963</v>
      </c>
      <c r="N45" s="266"/>
      <c r="O45" s="266"/>
      <c r="P45" s="266"/>
      <c r="Q45" s="266"/>
      <c r="R45" s="266"/>
      <c r="S45" s="264"/>
      <c r="T45" s="263"/>
    </row>
    <row r="46" spans="2:20" ht="60" customHeight="1" x14ac:dyDescent="0.2">
      <c r="B46" s="319" t="s">
        <v>1268</v>
      </c>
      <c r="C46" s="320"/>
      <c r="D46" s="320"/>
      <c r="E46" s="320"/>
      <c r="F46" s="320"/>
      <c r="G46" s="320"/>
      <c r="H46" s="321"/>
      <c r="I46" s="266" t="s">
        <v>1269</v>
      </c>
      <c r="J46" s="266"/>
      <c r="K46" s="265">
        <v>44077</v>
      </c>
      <c r="L46" s="265"/>
      <c r="M46" s="266" t="s">
        <v>963</v>
      </c>
      <c r="N46" s="266"/>
      <c r="O46" s="266"/>
      <c r="P46" s="266"/>
      <c r="Q46" s="266"/>
      <c r="R46" s="266"/>
      <c r="S46" s="264"/>
      <c r="T46" s="263"/>
    </row>
    <row r="47" spans="2:20" ht="37.5" customHeight="1" x14ac:dyDescent="0.2">
      <c r="B47" s="319" t="s">
        <v>1270</v>
      </c>
      <c r="C47" s="320"/>
      <c r="D47" s="320"/>
      <c r="E47" s="320"/>
      <c r="F47" s="320"/>
      <c r="G47" s="320"/>
      <c r="H47" s="321"/>
      <c r="I47" s="266" t="s">
        <v>1271</v>
      </c>
      <c r="J47" s="266"/>
      <c r="K47" s="265">
        <v>44077</v>
      </c>
      <c r="L47" s="265"/>
      <c r="M47" s="266" t="s">
        <v>963</v>
      </c>
      <c r="N47" s="266"/>
      <c r="O47" s="266"/>
      <c r="P47" s="266"/>
      <c r="Q47" s="266"/>
      <c r="R47" s="266"/>
      <c r="S47" s="264"/>
      <c r="T47" s="263"/>
    </row>
    <row r="48" spans="2:20" ht="37.5" customHeight="1" x14ac:dyDescent="0.2">
      <c r="B48" s="319" t="s">
        <v>1276</v>
      </c>
      <c r="C48" s="320"/>
      <c r="D48" s="320"/>
      <c r="E48" s="320"/>
      <c r="F48" s="320"/>
      <c r="G48" s="320"/>
      <c r="H48" s="321"/>
      <c r="I48" s="266" t="s">
        <v>1277</v>
      </c>
      <c r="J48" s="266"/>
      <c r="K48" s="265">
        <v>44077</v>
      </c>
      <c r="L48" s="265"/>
      <c r="M48" s="266" t="s">
        <v>963</v>
      </c>
      <c r="N48" s="266"/>
      <c r="O48" s="266"/>
      <c r="P48" s="266"/>
      <c r="Q48" s="266"/>
      <c r="R48" s="266"/>
      <c r="S48" s="264"/>
      <c r="T48" s="263"/>
    </row>
    <row r="49" spans="1:20" ht="37.5" customHeight="1" x14ac:dyDescent="0.2">
      <c r="B49" s="319" t="s">
        <v>1278</v>
      </c>
      <c r="C49" s="320"/>
      <c r="D49" s="320"/>
      <c r="E49" s="320"/>
      <c r="F49" s="320"/>
      <c r="G49" s="320"/>
      <c r="H49" s="321"/>
      <c r="I49" s="266" t="s">
        <v>1279</v>
      </c>
      <c r="J49" s="266"/>
      <c r="K49" s="265">
        <v>44077</v>
      </c>
      <c r="L49" s="265"/>
      <c r="M49" s="266" t="s">
        <v>963</v>
      </c>
      <c r="N49" s="266"/>
      <c r="O49" s="266"/>
      <c r="P49" s="266"/>
      <c r="Q49" s="266"/>
      <c r="R49" s="266"/>
      <c r="S49" s="264"/>
      <c r="T49" s="263"/>
    </row>
    <row r="50" spans="1:20" ht="37.5" customHeight="1" x14ac:dyDescent="0.2">
      <c r="B50" s="319" t="s">
        <v>1280</v>
      </c>
      <c r="C50" s="320"/>
      <c r="D50" s="320"/>
      <c r="E50" s="320"/>
      <c r="F50" s="320"/>
      <c r="G50" s="320"/>
      <c r="H50" s="321"/>
      <c r="I50" s="266" t="s">
        <v>1281</v>
      </c>
      <c r="J50" s="266"/>
      <c r="K50" s="265">
        <v>44077</v>
      </c>
      <c r="L50" s="265"/>
      <c r="M50" s="266" t="s">
        <v>963</v>
      </c>
      <c r="N50" s="266"/>
      <c r="O50" s="266"/>
      <c r="P50" s="266"/>
      <c r="Q50" s="266"/>
      <c r="R50" s="266"/>
      <c r="S50" s="264"/>
      <c r="T50" s="263"/>
    </row>
    <row r="51" spans="1:20" ht="34.5" customHeight="1" x14ac:dyDescent="0.2">
      <c r="B51" s="319" t="s">
        <v>1274</v>
      </c>
      <c r="C51" s="320"/>
      <c r="D51" s="320"/>
      <c r="E51" s="320"/>
      <c r="F51" s="320"/>
      <c r="G51" s="320"/>
      <c r="H51" s="321"/>
      <c r="I51" s="266" t="s">
        <v>1275</v>
      </c>
      <c r="J51" s="266"/>
      <c r="K51" s="265">
        <v>44077</v>
      </c>
      <c r="L51" s="265"/>
      <c r="M51" s="266" t="s">
        <v>963</v>
      </c>
      <c r="N51" s="266"/>
      <c r="O51" s="266"/>
      <c r="P51" s="266"/>
      <c r="Q51" s="266"/>
      <c r="R51" s="266"/>
      <c r="S51" s="264"/>
      <c r="T51" s="263"/>
    </row>
    <row r="52" spans="1:20" ht="51" customHeight="1" x14ac:dyDescent="0.2">
      <c r="B52" s="319" t="s">
        <v>1272</v>
      </c>
      <c r="C52" s="320"/>
      <c r="D52" s="320"/>
      <c r="E52" s="320"/>
      <c r="F52" s="320"/>
      <c r="G52" s="320"/>
      <c r="H52" s="321"/>
      <c r="I52" s="266" t="s">
        <v>1273</v>
      </c>
      <c r="J52" s="266"/>
      <c r="K52" s="265">
        <v>44077</v>
      </c>
      <c r="L52" s="265"/>
      <c r="M52" s="266" t="s">
        <v>963</v>
      </c>
      <c r="N52" s="266"/>
      <c r="O52" s="266"/>
      <c r="P52" s="266"/>
      <c r="Q52" s="266"/>
      <c r="R52" s="266"/>
      <c r="S52" s="264"/>
      <c r="T52" s="263"/>
    </row>
    <row r="53" spans="1:20" ht="33" customHeight="1" x14ac:dyDescent="0.2">
      <c r="B53" s="319" t="s">
        <v>1264</v>
      </c>
      <c r="C53" s="320"/>
      <c r="D53" s="320"/>
      <c r="E53" s="320"/>
      <c r="F53" s="320"/>
      <c r="G53" s="320"/>
      <c r="H53" s="321"/>
      <c r="I53" s="266" t="s">
        <v>1265</v>
      </c>
      <c r="J53" s="266"/>
      <c r="K53" s="265">
        <v>44075</v>
      </c>
      <c r="L53" s="265"/>
      <c r="M53" s="266" t="s">
        <v>963</v>
      </c>
      <c r="N53" s="266"/>
      <c r="O53" s="266"/>
      <c r="P53" s="266"/>
      <c r="Q53" s="266"/>
      <c r="R53" s="266"/>
      <c r="S53" s="264"/>
      <c r="T53" s="263"/>
    </row>
    <row r="54" spans="1:20" ht="33" customHeight="1" x14ac:dyDescent="0.2">
      <c r="B54" s="319" t="s">
        <v>1266</v>
      </c>
      <c r="C54" s="320"/>
      <c r="D54" s="320"/>
      <c r="E54" s="320"/>
      <c r="F54" s="320"/>
      <c r="G54" s="320"/>
      <c r="H54" s="321"/>
      <c r="I54" s="266" t="s">
        <v>1267</v>
      </c>
      <c r="J54" s="266"/>
      <c r="K54" s="265">
        <v>44075</v>
      </c>
      <c r="L54" s="265"/>
      <c r="M54" s="266" t="s">
        <v>963</v>
      </c>
      <c r="N54" s="266"/>
      <c r="O54" s="266"/>
      <c r="P54" s="266"/>
      <c r="Q54" s="266"/>
      <c r="R54" s="266"/>
      <c r="S54" s="264"/>
      <c r="T54" s="263"/>
    </row>
    <row r="55" spans="1:20" ht="33" customHeight="1" x14ac:dyDescent="0.2">
      <c r="B55" s="319" t="s">
        <v>1260</v>
      </c>
      <c r="C55" s="320"/>
      <c r="D55" s="320"/>
      <c r="E55" s="320"/>
      <c r="F55" s="320"/>
      <c r="G55" s="320"/>
      <c r="H55" s="321"/>
      <c r="I55" s="266" t="s">
        <v>1261</v>
      </c>
      <c r="J55" s="266"/>
      <c r="K55" s="265">
        <v>44071</v>
      </c>
      <c r="L55" s="265"/>
      <c r="M55" s="266" t="s">
        <v>963</v>
      </c>
      <c r="N55" s="266"/>
      <c r="O55" s="266"/>
      <c r="P55" s="266"/>
      <c r="Q55" s="266"/>
      <c r="R55" s="266"/>
      <c r="S55" s="264"/>
      <c r="T55" s="263"/>
    </row>
    <row r="56" spans="1:20" ht="30" customHeight="1" x14ac:dyDescent="0.2">
      <c r="A56" s="1" t="s">
        <v>1256</v>
      </c>
      <c r="B56" s="319" t="s">
        <v>966</v>
      </c>
      <c r="C56" s="320"/>
      <c r="D56" s="320"/>
      <c r="E56" s="320"/>
      <c r="F56" s="320"/>
      <c r="G56" s="320"/>
      <c r="H56" s="321"/>
      <c r="I56" s="368" t="s">
        <v>967</v>
      </c>
      <c r="J56" s="370"/>
      <c r="K56" s="303">
        <v>44054</v>
      </c>
      <c r="L56" s="304"/>
      <c r="M56" s="368" t="s">
        <v>963</v>
      </c>
      <c r="N56" s="369"/>
      <c r="O56" s="369"/>
      <c r="P56" s="369"/>
      <c r="Q56" s="369"/>
      <c r="R56" s="370"/>
      <c r="S56" s="264"/>
      <c r="T56" s="263"/>
    </row>
    <row r="57" spans="1:20" ht="55.5" customHeight="1" x14ac:dyDescent="0.2">
      <c r="B57" s="605" t="s">
        <v>28</v>
      </c>
      <c r="C57" s="606"/>
      <c r="D57" s="606"/>
      <c r="E57" s="606"/>
      <c r="F57" s="606"/>
      <c r="G57" s="606"/>
      <c r="H57" s="606"/>
      <c r="I57" s="606"/>
      <c r="J57" s="606"/>
      <c r="K57" s="606"/>
      <c r="L57" s="606"/>
      <c r="M57" s="606"/>
      <c r="N57" s="606"/>
      <c r="O57" s="606"/>
      <c r="P57" s="606"/>
      <c r="Q57" s="606"/>
      <c r="R57" s="606"/>
      <c r="S57" s="606"/>
      <c r="T57" s="607"/>
    </row>
    <row r="58" spans="1:20" ht="14.25" customHeight="1" x14ac:dyDescent="0.2">
      <c r="B58" s="64"/>
      <c r="C58" s="65"/>
      <c r="D58" s="65"/>
      <c r="E58" s="65"/>
      <c r="F58" s="65"/>
      <c r="G58" s="65"/>
      <c r="H58" s="65"/>
      <c r="I58" s="65"/>
      <c r="J58" s="65"/>
      <c r="K58" s="65"/>
      <c r="L58" s="65"/>
      <c r="M58" s="65"/>
      <c r="N58" s="65"/>
      <c r="O58" s="65"/>
      <c r="P58" s="65"/>
      <c r="Q58" s="65"/>
      <c r="R58" s="65"/>
      <c r="S58" s="65"/>
      <c r="T58" s="66"/>
    </row>
    <row r="59" spans="1:20" ht="22.5" customHeight="1" x14ac:dyDescent="0.2">
      <c r="B59" s="594" t="s">
        <v>29</v>
      </c>
      <c r="C59" s="594"/>
      <c r="D59" s="594"/>
      <c r="E59" s="594"/>
      <c r="F59" s="594"/>
      <c r="G59" s="594"/>
      <c r="H59" s="594"/>
      <c r="I59" s="594"/>
      <c r="J59" s="594"/>
      <c r="K59" s="594"/>
      <c r="L59" s="594"/>
      <c r="M59" s="594"/>
      <c r="N59" s="594"/>
      <c r="O59" s="594"/>
      <c r="P59" s="594"/>
      <c r="Q59" s="594"/>
      <c r="R59" s="594"/>
      <c r="S59" s="594"/>
      <c r="T59" s="594"/>
    </row>
    <row r="60" spans="1:20" customFormat="1" ht="25.5" customHeight="1" x14ac:dyDescent="0.25">
      <c r="B60" s="284" t="s">
        <v>125</v>
      </c>
      <c r="C60" s="285"/>
      <c r="D60" s="285"/>
      <c r="E60" s="285"/>
      <c r="F60" s="285"/>
      <c r="G60" s="285"/>
      <c r="H60" s="285"/>
      <c r="I60" s="285"/>
      <c r="J60" s="285"/>
      <c r="K60" s="285"/>
      <c r="L60" s="285"/>
      <c r="M60" s="285"/>
      <c r="N60" s="285"/>
      <c r="O60" s="285"/>
      <c r="P60" s="285"/>
      <c r="Q60" s="285"/>
      <c r="R60" s="285"/>
      <c r="S60" s="285"/>
      <c r="T60" s="286"/>
    </row>
    <row r="61" spans="1:20" customFormat="1" ht="34.5" customHeight="1" thickBot="1" x14ac:dyDescent="0.3">
      <c r="B61" s="74" t="s">
        <v>30</v>
      </c>
      <c r="C61" s="284" t="s">
        <v>126</v>
      </c>
      <c r="D61" s="286"/>
      <c r="E61" s="284" t="s">
        <v>447</v>
      </c>
      <c r="F61" s="285"/>
      <c r="G61" s="285"/>
      <c r="H61" s="286"/>
      <c r="I61" s="284" t="s">
        <v>31</v>
      </c>
      <c r="J61" s="285"/>
      <c r="K61" s="285"/>
      <c r="L61" s="285"/>
      <c r="M61" s="285"/>
      <c r="N61" s="285"/>
      <c r="O61" s="285"/>
      <c r="P61" s="285"/>
      <c r="Q61" s="285"/>
      <c r="R61" s="286"/>
      <c r="S61" s="284" t="s">
        <v>32</v>
      </c>
      <c r="T61" s="286"/>
    </row>
    <row r="62" spans="1:20" customFormat="1" ht="61.15" customHeight="1" x14ac:dyDescent="0.25">
      <c r="B62" s="621" t="s">
        <v>33</v>
      </c>
      <c r="C62" s="427" t="s">
        <v>124</v>
      </c>
      <c r="D62" s="429"/>
      <c r="E62" s="405" t="s">
        <v>448</v>
      </c>
      <c r="F62" s="405"/>
      <c r="G62" s="405"/>
      <c r="H62" s="405"/>
      <c r="I62" s="406" t="s">
        <v>745</v>
      </c>
      <c r="J62" s="406"/>
      <c r="K62" s="406"/>
      <c r="L62" s="406"/>
      <c r="M62" s="406"/>
      <c r="N62" s="406"/>
      <c r="O62" s="406"/>
      <c r="P62" s="406"/>
      <c r="Q62" s="406"/>
      <c r="R62" s="406"/>
      <c r="S62" s="619">
        <v>1</v>
      </c>
      <c r="T62" s="620"/>
    </row>
    <row r="63" spans="1:20" customFormat="1" ht="58.9" customHeight="1" x14ac:dyDescent="0.25">
      <c r="B63" s="622"/>
      <c r="C63" s="440"/>
      <c r="D63" s="442"/>
      <c r="E63" s="407" t="s">
        <v>449</v>
      </c>
      <c r="F63" s="407"/>
      <c r="G63" s="407"/>
      <c r="H63" s="407"/>
      <c r="I63" s="404" t="s">
        <v>746</v>
      </c>
      <c r="J63" s="404"/>
      <c r="K63" s="404"/>
      <c r="L63" s="404"/>
      <c r="M63" s="404"/>
      <c r="N63" s="404"/>
      <c r="O63" s="404"/>
      <c r="P63" s="404"/>
      <c r="Q63" s="404"/>
      <c r="R63" s="404"/>
      <c r="S63" s="612">
        <v>1</v>
      </c>
      <c r="T63" s="614"/>
    </row>
    <row r="64" spans="1:20" customFormat="1" ht="66" customHeight="1" x14ac:dyDescent="0.25">
      <c r="B64" s="622"/>
      <c r="C64" s="440"/>
      <c r="D64" s="517"/>
      <c r="E64" s="407" t="s">
        <v>450</v>
      </c>
      <c r="F64" s="407"/>
      <c r="G64" s="407"/>
      <c r="H64" s="407"/>
      <c r="I64" s="404" t="s">
        <v>504</v>
      </c>
      <c r="J64" s="404"/>
      <c r="K64" s="404"/>
      <c r="L64" s="404"/>
      <c r="M64" s="404"/>
      <c r="N64" s="404"/>
      <c r="O64" s="404"/>
      <c r="P64" s="404"/>
      <c r="Q64" s="404"/>
      <c r="R64" s="404"/>
      <c r="S64" s="612">
        <v>1</v>
      </c>
      <c r="T64" s="614"/>
    </row>
    <row r="65" spans="2:23" s="102" customFormat="1" ht="63.6" customHeight="1" x14ac:dyDescent="0.25">
      <c r="B65" s="622"/>
      <c r="C65" s="440"/>
      <c r="D65" s="517"/>
      <c r="E65" s="407" t="s">
        <v>752</v>
      </c>
      <c r="F65" s="407"/>
      <c r="G65" s="407"/>
      <c r="H65" s="407"/>
      <c r="I65" s="404" t="s">
        <v>747</v>
      </c>
      <c r="J65" s="404"/>
      <c r="K65" s="404"/>
      <c r="L65" s="404"/>
      <c r="M65" s="404"/>
      <c r="N65" s="404"/>
      <c r="O65" s="404"/>
      <c r="P65" s="404"/>
      <c r="Q65" s="404"/>
      <c r="R65" s="404"/>
      <c r="S65" s="612">
        <v>1</v>
      </c>
      <c r="T65" s="614"/>
    </row>
    <row r="66" spans="2:23" customFormat="1" ht="36.6" customHeight="1" x14ac:dyDescent="0.25">
      <c r="B66" s="622"/>
      <c r="C66" s="440"/>
      <c r="D66" s="517"/>
      <c r="E66" s="407" t="s">
        <v>451</v>
      </c>
      <c r="F66" s="407"/>
      <c r="G66" s="407"/>
      <c r="H66" s="407"/>
      <c r="I66" s="404" t="s">
        <v>364</v>
      </c>
      <c r="J66" s="404"/>
      <c r="K66" s="404"/>
      <c r="L66" s="404"/>
      <c r="M66" s="404"/>
      <c r="N66" s="404"/>
      <c r="O66" s="404"/>
      <c r="P66" s="404"/>
      <c r="Q66" s="404"/>
      <c r="R66" s="404"/>
      <c r="S66" s="612">
        <v>1</v>
      </c>
      <c r="T66" s="613"/>
    </row>
    <row r="67" spans="2:23" customFormat="1" ht="73.900000000000006" customHeight="1" x14ac:dyDescent="0.25">
      <c r="B67" s="622"/>
      <c r="C67" s="440"/>
      <c r="D67" s="442"/>
      <c r="E67" s="407" t="s">
        <v>452</v>
      </c>
      <c r="F67" s="407"/>
      <c r="G67" s="407"/>
      <c r="H67" s="407"/>
      <c r="I67" s="404" t="s">
        <v>748</v>
      </c>
      <c r="J67" s="404"/>
      <c r="K67" s="404"/>
      <c r="L67" s="404"/>
      <c r="M67" s="404"/>
      <c r="N67" s="404"/>
      <c r="O67" s="404"/>
      <c r="P67" s="404"/>
      <c r="Q67" s="404"/>
      <c r="R67" s="404"/>
      <c r="S67" s="612">
        <v>1</v>
      </c>
      <c r="T67" s="614"/>
    </row>
    <row r="68" spans="2:23" customFormat="1" ht="76.150000000000006" customHeight="1" x14ac:dyDescent="0.25">
      <c r="B68" s="622"/>
      <c r="C68" s="440"/>
      <c r="D68" s="442"/>
      <c r="E68" s="407" t="s">
        <v>453</v>
      </c>
      <c r="F68" s="407"/>
      <c r="G68" s="407"/>
      <c r="H68" s="407"/>
      <c r="I68" s="404" t="s">
        <v>749</v>
      </c>
      <c r="J68" s="404"/>
      <c r="K68" s="404"/>
      <c r="L68" s="404"/>
      <c r="M68" s="404"/>
      <c r="N68" s="404"/>
      <c r="O68" s="404"/>
      <c r="P68" s="404"/>
      <c r="Q68" s="404"/>
      <c r="R68" s="404"/>
      <c r="S68" s="612">
        <v>1</v>
      </c>
      <c r="T68" s="614"/>
    </row>
    <row r="69" spans="2:23" customFormat="1" ht="101.45" customHeight="1" x14ac:dyDescent="0.25">
      <c r="B69" s="622"/>
      <c r="C69" s="440"/>
      <c r="D69" s="442"/>
      <c r="E69" s="407" t="s">
        <v>454</v>
      </c>
      <c r="F69" s="407"/>
      <c r="G69" s="407"/>
      <c r="H69" s="407"/>
      <c r="I69" s="404" t="s">
        <v>750</v>
      </c>
      <c r="J69" s="404"/>
      <c r="K69" s="404"/>
      <c r="L69" s="404"/>
      <c r="M69" s="404"/>
      <c r="N69" s="404"/>
      <c r="O69" s="404"/>
      <c r="P69" s="404"/>
      <c r="Q69" s="404"/>
      <c r="R69" s="404"/>
      <c r="S69" s="612">
        <v>1</v>
      </c>
      <c r="T69" s="614"/>
    </row>
    <row r="70" spans="2:23" customFormat="1" ht="44.45" customHeight="1" x14ac:dyDescent="0.25">
      <c r="B70" s="622"/>
      <c r="C70" s="440"/>
      <c r="D70" s="442"/>
      <c r="E70" s="407" t="s">
        <v>455</v>
      </c>
      <c r="F70" s="407"/>
      <c r="G70" s="407"/>
      <c r="H70" s="407"/>
      <c r="I70" s="404" t="s">
        <v>111</v>
      </c>
      <c r="J70" s="404"/>
      <c r="K70" s="404"/>
      <c r="L70" s="404"/>
      <c r="M70" s="404"/>
      <c r="N70" s="404"/>
      <c r="O70" s="404"/>
      <c r="P70" s="404"/>
      <c r="Q70" s="404"/>
      <c r="R70" s="404"/>
      <c r="S70" s="612">
        <v>1</v>
      </c>
      <c r="T70" s="613"/>
    </row>
    <row r="71" spans="2:23" customFormat="1" ht="55.9" customHeight="1" x14ac:dyDescent="0.25">
      <c r="B71" s="622"/>
      <c r="C71" s="440"/>
      <c r="D71" s="442"/>
      <c r="E71" s="407" t="s">
        <v>456</v>
      </c>
      <c r="F71" s="407"/>
      <c r="G71" s="407"/>
      <c r="H71" s="407"/>
      <c r="I71" s="404" t="s">
        <v>382</v>
      </c>
      <c r="J71" s="404"/>
      <c r="K71" s="404"/>
      <c r="L71" s="404"/>
      <c r="M71" s="404"/>
      <c r="N71" s="404"/>
      <c r="O71" s="404"/>
      <c r="P71" s="404"/>
      <c r="Q71" s="404"/>
      <c r="R71" s="404"/>
      <c r="S71" s="612">
        <v>1</v>
      </c>
      <c r="T71" s="614"/>
    </row>
    <row r="72" spans="2:23" customFormat="1" ht="79.900000000000006" customHeight="1" thickBot="1" x14ac:dyDescent="0.3">
      <c r="B72" s="623"/>
      <c r="C72" s="430"/>
      <c r="D72" s="432"/>
      <c r="E72" s="624" t="s">
        <v>457</v>
      </c>
      <c r="F72" s="624"/>
      <c r="G72" s="624"/>
      <c r="H72" s="624"/>
      <c r="I72" s="625" t="s">
        <v>751</v>
      </c>
      <c r="J72" s="625"/>
      <c r="K72" s="625"/>
      <c r="L72" s="625"/>
      <c r="M72" s="625"/>
      <c r="N72" s="625"/>
      <c r="O72" s="625"/>
      <c r="P72" s="625"/>
      <c r="Q72" s="625"/>
      <c r="R72" s="625"/>
      <c r="S72" s="626">
        <v>1</v>
      </c>
      <c r="T72" s="627"/>
    </row>
    <row r="73" spans="2:23" customFormat="1" ht="80.45" customHeight="1" x14ac:dyDescent="0.25">
      <c r="B73" s="646" t="s">
        <v>34</v>
      </c>
      <c r="C73" s="427" t="s">
        <v>35</v>
      </c>
      <c r="D73" s="429"/>
      <c r="E73" s="405" t="s">
        <v>448</v>
      </c>
      <c r="F73" s="405"/>
      <c r="G73" s="405"/>
      <c r="H73" s="405"/>
      <c r="I73" s="406" t="s">
        <v>804</v>
      </c>
      <c r="J73" s="406"/>
      <c r="K73" s="406"/>
      <c r="L73" s="406"/>
      <c r="M73" s="406"/>
      <c r="N73" s="406"/>
      <c r="O73" s="406"/>
      <c r="P73" s="406"/>
      <c r="Q73" s="406"/>
      <c r="R73" s="406"/>
      <c r="S73" s="619">
        <v>1</v>
      </c>
      <c r="T73" s="620"/>
    </row>
    <row r="74" spans="2:23" customFormat="1" ht="111" customHeight="1" x14ac:dyDescent="0.25">
      <c r="B74" s="647"/>
      <c r="C74" s="440"/>
      <c r="D74" s="442"/>
      <c r="E74" s="407" t="s">
        <v>753</v>
      </c>
      <c r="F74" s="407"/>
      <c r="G74" s="407"/>
      <c r="H74" s="407"/>
      <c r="I74" s="404" t="s">
        <v>505</v>
      </c>
      <c r="J74" s="404"/>
      <c r="K74" s="404"/>
      <c r="L74" s="404"/>
      <c r="M74" s="404"/>
      <c r="N74" s="404"/>
      <c r="O74" s="404"/>
      <c r="P74" s="404"/>
      <c r="Q74" s="404"/>
      <c r="R74" s="404"/>
      <c r="S74" s="612" t="s">
        <v>754</v>
      </c>
      <c r="T74" s="614"/>
      <c r="W74" s="123"/>
    </row>
    <row r="75" spans="2:23" customFormat="1" ht="236.45" customHeight="1" x14ac:dyDescent="0.25">
      <c r="B75" s="647"/>
      <c r="C75" s="440"/>
      <c r="D75" s="442"/>
      <c r="E75" s="407" t="s">
        <v>458</v>
      </c>
      <c r="F75" s="407"/>
      <c r="G75" s="407"/>
      <c r="H75" s="407"/>
      <c r="I75" s="404" t="s">
        <v>756</v>
      </c>
      <c r="J75" s="404"/>
      <c r="K75" s="404"/>
      <c r="L75" s="404"/>
      <c r="M75" s="404"/>
      <c r="N75" s="404"/>
      <c r="O75" s="404"/>
      <c r="P75" s="404"/>
      <c r="Q75" s="404"/>
      <c r="R75" s="404"/>
      <c r="S75" s="612">
        <v>1</v>
      </c>
      <c r="T75" s="613"/>
    </row>
    <row r="76" spans="2:23" customFormat="1" ht="67.5" customHeight="1" x14ac:dyDescent="0.25">
      <c r="B76" s="647"/>
      <c r="C76" s="440"/>
      <c r="D76" s="442"/>
      <c r="E76" s="407" t="s">
        <v>459</v>
      </c>
      <c r="F76" s="407"/>
      <c r="G76" s="407"/>
      <c r="H76" s="407"/>
      <c r="I76" s="404" t="s">
        <v>506</v>
      </c>
      <c r="J76" s="404"/>
      <c r="K76" s="404"/>
      <c r="L76" s="404"/>
      <c r="M76" s="404"/>
      <c r="N76" s="404"/>
      <c r="O76" s="404"/>
      <c r="P76" s="404"/>
      <c r="Q76" s="404"/>
      <c r="R76" s="404"/>
      <c r="S76" s="612">
        <v>1</v>
      </c>
      <c r="T76" s="613"/>
    </row>
    <row r="77" spans="2:23" customFormat="1" ht="62.45" customHeight="1" x14ac:dyDescent="0.25">
      <c r="B77" s="647"/>
      <c r="C77" s="440"/>
      <c r="D77" s="442"/>
      <c r="E77" s="407" t="s">
        <v>460</v>
      </c>
      <c r="F77" s="407"/>
      <c r="G77" s="407"/>
      <c r="H77" s="407"/>
      <c r="I77" s="404" t="s">
        <v>743</v>
      </c>
      <c r="J77" s="404"/>
      <c r="K77" s="404"/>
      <c r="L77" s="404"/>
      <c r="M77" s="404"/>
      <c r="N77" s="404"/>
      <c r="O77" s="404"/>
      <c r="P77" s="404"/>
      <c r="Q77" s="404"/>
      <c r="R77" s="404"/>
      <c r="S77" s="612">
        <v>1</v>
      </c>
      <c r="T77" s="613"/>
    </row>
    <row r="78" spans="2:23" customFormat="1" ht="112.9" customHeight="1" x14ac:dyDescent="0.25">
      <c r="B78" s="647"/>
      <c r="C78" s="440"/>
      <c r="D78" s="442"/>
      <c r="E78" s="407" t="s">
        <v>461</v>
      </c>
      <c r="F78" s="407"/>
      <c r="G78" s="407"/>
      <c r="H78" s="407"/>
      <c r="I78" s="404" t="s">
        <v>757</v>
      </c>
      <c r="J78" s="404"/>
      <c r="K78" s="404"/>
      <c r="L78" s="404"/>
      <c r="M78" s="404"/>
      <c r="N78" s="404"/>
      <c r="O78" s="404"/>
      <c r="P78" s="404"/>
      <c r="Q78" s="404"/>
      <c r="R78" s="404"/>
      <c r="S78" s="612">
        <v>1</v>
      </c>
      <c r="T78" s="613"/>
    </row>
    <row r="79" spans="2:23" customFormat="1" ht="39.6" customHeight="1" x14ac:dyDescent="0.25">
      <c r="B79" s="647"/>
      <c r="C79" s="440"/>
      <c r="D79" s="442"/>
      <c r="E79" s="407" t="s">
        <v>462</v>
      </c>
      <c r="F79" s="407"/>
      <c r="G79" s="407"/>
      <c r="H79" s="407"/>
      <c r="I79" s="404" t="s">
        <v>428</v>
      </c>
      <c r="J79" s="404"/>
      <c r="K79" s="404"/>
      <c r="L79" s="404"/>
      <c r="M79" s="404"/>
      <c r="N79" s="404"/>
      <c r="O79" s="404"/>
      <c r="P79" s="404"/>
      <c r="Q79" s="404"/>
      <c r="R79" s="404"/>
      <c r="S79" s="612">
        <v>1</v>
      </c>
      <c r="T79" s="613"/>
    </row>
    <row r="80" spans="2:23" customFormat="1" ht="58.15" customHeight="1" x14ac:dyDescent="0.25">
      <c r="B80" s="647"/>
      <c r="C80" s="440"/>
      <c r="D80" s="442"/>
      <c r="E80" s="407" t="s">
        <v>463</v>
      </c>
      <c r="F80" s="407"/>
      <c r="G80" s="407"/>
      <c r="H80" s="407"/>
      <c r="I80" s="404" t="s">
        <v>758</v>
      </c>
      <c r="J80" s="404"/>
      <c r="K80" s="404"/>
      <c r="L80" s="404"/>
      <c r="M80" s="404"/>
      <c r="N80" s="404"/>
      <c r="O80" s="404"/>
      <c r="P80" s="404"/>
      <c r="Q80" s="404"/>
      <c r="R80" s="404"/>
      <c r="S80" s="612">
        <v>1</v>
      </c>
      <c r="T80" s="613"/>
    </row>
    <row r="81" spans="2:20" customFormat="1" ht="69.599999999999994" customHeight="1" x14ac:dyDescent="0.25">
      <c r="B81" s="647"/>
      <c r="C81" s="440"/>
      <c r="D81" s="442"/>
      <c r="E81" s="407" t="s">
        <v>464</v>
      </c>
      <c r="F81" s="407"/>
      <c r="G81" s="407"/>
      <c r="H81" s="407"/>
      <c r="I81" s="404" t="s">
        <v>759</v>
      </c>
      <c r="J81" s="404"/>
      <c r="K81" s="404"/>
      <c r="L81" s="404"/>
      <c r="M81" s="404"/>
      <c r="N81" s="404"/>
      <c r="O81" s="404"/>
      <c r="P81" s="404"/>
      <c r="Q81" s="404"/>
      <c r="R81" s="404"/>
      <c r="S81" s="612">
        <v>1</v>
      </c>
      <c r="T81" s="614"/>
    </row>
    <row r="82" spans="2:20" customFormat="1" ht="50.25" customHeight="1" x14ac:dyDescent="0.25">
      <c r="B82" s="647"/>
      <c r="C82" s="440"/>
      <c r="D82" s="442"/>
      <c r="E82" s="407" t="s">
        <v>465</v>
      </c>
      <c r="F82" s="407"/>
      <c r="G82" s="407"/>
      <c r="H82" s="407"/>
      <c r="I82" s="404" t="s">
        <v>744</v>
      </c>
      <c r="J82" s="404"/>
      <c r="K82" s="404"/>
      <c r="L82" s="404"/>
      <c r="M82" s="404"/>
      <c r="N82" s="404"/>
      <c r="O82" s="404"/>
      <c r="P82" s="404"/>
      <c r="Q82" s="404"/>
      <c r="R82" s="404"/>
      <c r="S82" s="612">
        <v>1</v>
      </c>
      <c r="T82" s="614"/>
    </row>
    <row r="83" spans="2:20" customFormat="1" ht="55.15" customHeight="1" thickBot="1" x14ac:dyDescent="0.3">
      <c r="B83" s="648"/>
      <c r="C83" s="430"/>
      <c r="D83" s="432"/>
      <c r="E83" s="624" t="s">
        <v>466</v>
      </c>
      <c r="F83" s="624"/>
      <c r="G83" s="624"/>
      <c r="H83" s="624"/>
      <c r="I83" s="625" t="s">
        <v>755</v>
      </c>
      <c r="J83" s="625"/>
      <c r="K83" s="625"/>
      <c r="L83" s="625"/>
      <c r="M83" s="625"/>
      <c r="N83" s="625"/>
      <c r="O83" s="625"/>
      <c r="P83" s="625"/>
      <c r="Q83" s="625"/>
      <c r="R83" s="625"/>
      <c r="S83" s="626">
        <v>1</v>
      </c>
      <c r="T83" s="627"/>
    </row>
    <row r="84" spans="2:20" customFormat="1" ht="75.599999999999994" customHeight="1" x14ac:dyDescent="0.25">
      <c r="B84" s="621" t="s">
        <v>760</v>
      </c>
      <c r="C84" s="427" t="s">
        <v>365</v>
      </c>
      <c r="D84" s="429"/>
      <c r="E84" s="405" t="s">
        <v>761</v>
      </c>
      <c r="F84" s="405"/>
      <c r="G84" s="405"/>
      <c r="H84" s="405"/>
      <c r="I84" s="406" t="s">
        <v>366</v>
      </c>
      <c r="J84" s="406"/>
      <c r="K84" s="406"/>
      <c r="L84" s="406"/>
      <c r="M84" s="406"/>
      <c r="N84" s="406"/>
      <c r="O84" s="406"/>
      <c r="P84" s="406"/>
      <c r="Q84" s="406"/>
      <c r="R84" s="406"/>
      <c r="S84" s="619">
        <v>1</v>
      </c>
      <c r="T84" s="658"/>
    </row>
    <row r="85" spans="2:20" customFormat="1" ht="225" customHeight="1" x14ac:dyDescent="0.25">
      <c r="B85" s="622"/>
      <c r="C85" s="440"/>
      <c r="D85" s="442"/>
      <c r="E85" s="407" t="s">
        <v>762</v>
      </c>
      <c r="F85" s="407"/>
      <c r="G85" s="407"/>
      <c r="H85" s="407"/>
      <c r="I85" s="654" t="s">
        <v>763</v>
      </c>
      <c r="J85" s="654"/>
      <c r="K85" s="654"/>
      <c r="L85" s="654"/>
      <c r="M85" s="654"/>
      <c r="N85" s="654"/>
      <c r="O85" s="654"/>
      <c r="P85" s="654"/>
      <c r="Q85" s="654"/>
      <c r="R85" s="654"/>
      <c r="S85" s="612">
        <v>1</v>
      </c>
      <c r="T85" s="613"/>
    </row>
    <row r="86" spans="2:20" customFormat="1" ht="27" customHeight="1" x14ac:dyDescent="0.25">
      <c r="B86" s="306"/>
      <c r="C86" s="408"/>
      <c r="D86" s="408"/>
      <c r="E86" s="408"/>
      <c r="F86" s="408"/>
      <c r="G86" s="408"/>
      <c r="H86" s="408"/>
      <c r="I86" s="408"/>
      <c r="J86" s="408"/>
      <c r="K86" s="408"/>
      <c r="L86" s="408"/>
      <c r="M86" s="408"/>
      <c r="N86" s="408"/>
      <c r="O86" s="408"/>
      <c r="P86" s="408"/>
      <c r="Q86" s="408"/>
      <c r="R86" s="408"/>
      <c r="S86" s="408"/>
      <c r="T86" s="307"/>
    </row>
    <row r="87" spans="2:20" customFormat="1" ht="27.75" customHeight="1" x14ac:dyDescent="0.25">
      <c r="B87" s="651" t="s">
        <v>127</v>
      </c>
      <c r="C87" s="652"/>
      <c r="D87" s="652"/>
      <c r="E87" s="652"/>
      <c r="F87" s="652"/>
      <c r="G87" s="652"/>
      <c r="H87" s="652"/>
      <c r="I87" s="652"/>
      <c r="J87" s="652"/>
      <c r="K87" s="652"/>
      <c r="L87" s="652"/>
      <c r="M87" s="652"/>
      <c r="N87" s="652"/>
      <c r="O87" s="652"/>
      <c r="P87" s="652"/>
      <c r="Q87" s="652"/>
      <c r="R87" s="652"/>
      <c r="S87" s="652"/>
      <c r="T87" s="653"/>
    </row>
    <row r="88" spans="2:20" customFormat="1" ht="27.75" customHeight="1" thickBot="1" x14ac:dyDescent="0.3">
      <c r="B88" s="104" t="s">
        <v>30</v>
      </c>
      <c r="C88" s="651" t="s">
        <v>128</v>
      </c>
      <c r="D88" s="653"/>
      <c r="E88" s="651" t="s">
        <v>467</v>
      </c>
      <c r="F88" s="652"/>
      <c r="G88" s="652"/>
      <c r="H88" s="652"/>
      <c r="I88" s="653"/>
      <c r="J88" s="651" t="s">
        <v>31</v>
      </c>
      <c r="K88" s="652"/>
      <c r="L88" s="652"/>
      <c r="M88" s="652"/>
      <c r="N88" s="652"/>
      <c r="O88" s="652"/>
      <c r="P88" s="652"/>
      <c r="Q88" s="652"/>
      <c r="R88" s="653"/>
      <c r="S88" s="651" t="s">
        <v>32</v>
      </c>
      <c r="T88" s="653"/>
    </row>
    <row r="89" spans="2:20" customFormat="1" ht="48" customHeight="1" x14ac:dyDescent="0.25">
      <c r="B89" s="621" t="s">
        <v>36</v>
      </c>
      <c r="C89" s="427" t="s">
        <v>37</v>
      </c>
      <c r="D89" s="429"/>
      <c r="E89" s="631" t="s">
        <v>468</v>
      </c>
      <c r="F89" s="631"/>
      <c r="G89" s="631"/>
      <c r="H89" s="631"/>
      <c r="I89" s="631"/>
      <c r="J89" s="632" t="s">
        <v>764</v>
      </c>
      <c r="K89" s="632"/>
      <c r="L89" s="632"/>
      <c r="M89" s="632"/>
      <c r="N89" s="632"/>
      <c r="O89" s="632"/>
      <c r="P89" s="632"/>
      <c r="Q89" s="632"/>
      <c r="R89" s="632"/>
      <c r="S89" s="619">
        <v>1</v>
      </c>
      <c r="T89" s="620"/>
    </row>
    <row r="90" spans="2:20" customFormat="1" ht="37.9" customHeight="1" x14ac:dyDescent="0.25">
      <c r="B90" s="622"/>
      <c r="C90" s="440"/>
      <c r="D90" s="442"/>
      <c r="E90" s="628" t="s">
        <v>469</v>
      </c>
      <c r="F90" s="628"/>
      <c r="G90" s="628"/>
      <c r="H90" s="628"/>
      <c r="I90" s="628"/>
      <c r="J90" s="629" t="s">
        <v>765</v>
      </c>
      <c r="K90" s="629"/>
      <c r="L90" s="629"/>
      <c r="M90" s="629"/>
      <c r="N90" s="629"/>
      <c r="O90" s="629"/>
      <c r="P90" s="629"/>
      <c r="Q90" s="629"/>
      <c r="R90" s="629"/>
      <c r="S90" s="612">
        <v>1</v>
      </c>
      <c r="T90" s="614"/>
    </row>
    <row r="91" spans="2:20" customFormat="1" ht="134.44999999999999" customHeight="1" x14ac:dyDescent="0.25">
      <c r="B91" s="622"/>
      <c r="C91" s="440"/>
      <c r="D91" s="442"/>
      <c r="E91" s="628" t="s">
        <v>470</v>
      </c>
      <c r="F91" s="628"/>
      <c r="G91" s="628"/>
      <c r="H91" s="628"/>
      <c r="I91" s="628"/>
      <c r="J91" s="629" t="s">
        <v>383</v>
      </c>
      <c r="K91" s="629"/>
      <c r="L91" s="629"/>
      <c r="M91" s="629"/>
      <c r="N91" s="629"/>
      <c r="O91" s="629"/>
      <c r="P91" s="629"/>
      <c r="Q91" s="629"/>
      <c r="R91" s="629"/>
      <c r="S91" s="612">
        <v>1</v>
      </c>
      <c r="T91" s="614"/>
    </row>
    <row r="92" spans="2:20" customFormat="1" ht="56.25" customHeight="1" x14ac:dyDescent="0.25">
      <c r="B92" s="622"/>
      <c r="C92" s="440"/>
      <c r="D92" s="442"/>
      <c r="E92" s="628" t="s">
        <v>471</v>
      </c>
      <c r="F92" s="628"/>
      <c r="G92" s="628"/>
      <c r="H92" s="628"/>
      <c r="I92" s="628"/>
      <c r="J92" s="629" t="s">
        <v>766</v>
      </c>
      <c r="K92" s="629"/>
      <c r="L92" s="629"/>
      <c r="M92" s="629"/>
      <c r="N92" s="629"/>
      <c r="O92" s="629"/>
      <c r="P92" s="629"/>
      <c r="Q92" s="629"/>
      <c r="R92" s="629"/>
      <c r="S92" s="612">
        <v>1</v>
      </c>
      <c r="T92" s="614"/>
    </row>
    <row r="93" spans="2:20" customFormat="1" ht="47.45" customHeight="1" x14ac:dyDescent="0.25">
      <c r="B93" s="622"/>
      <c r="C93" s="440"/>
      <c r="D93" s="442"/>
      <c r="E93" s="628" t="s">
        <v>472</v>
      </c>
      <c r="F93" s="628"/>
      <c r="G93" s="628"/>
      <c r="H93" s="628"/>
      <c r="I93" s="628"/>
      <c r="J93" s="629" t="s">
        <v>129</v>
      </c>
      <c r="K93" s="629"/>
      <c r="L93" s="629"/>
      <c r="M93" s="629"/>
      <c r="N93" s="629"/>
      <c r="O93" s="629"/>
      <c r="P93" s="629"/>
      <c r="Q93" s="629"/>
      <c r="R93" s="629"/>
      <c r="S93" s="612">
        <v>1</v>
      </c>
      <c r="T93" s="614"/>
    </row>
    <row r="94" spans="2:20" customFormat="1" ht="111" customHeight="1" x14ac:dyDescent="0.25">
      <c r="B94" s="622"/>
      <c r="C94" s="440"/>
      <c r="D94" s="442"/>
      <c r="E94" s="407" t="s">
        <v>474</v>
      </c>
      <c r="F94" s="407"/>
      <c r="G94" s="407"/>
      <c r="H94" s="407"/>
      <c r="I94" s="407"/>
      <c r="J94" s="404" t="s">
        <v>768</v>
      </c>
      <c r="K94" s="404"/>
      <c r="L94" s="404"/>
      <c r="M94" s="404"/>
      <c r="N94" s="404"/>
      <c r="O94" s="404"/>
      <c r="P94" s="404"/>
      <c r="Q94" s="404"/>
      <c r="R94" s="404"/>
      <c r="S94" s="612">
        <v>1</v>
      </c>
      <c r="T94" s="614"/>
    </row>
    <row r="95" spans="2:20" customFormat="1" ht="44.45" customHeight="1" x14ac:dyDescent="0.25">
      <c r="B95" s="622"/>
      <c r="C95" s="440"/>
      <c r="D95" s="442"/>
      <c r="E95" s="628" t="s">
        <v>473</v>
      </c>
      <c r="F95" s="628"/>
      <c r="G95" s="628"/>
      <c r="H95" s="628"/>
      <c r="I95" s="628"/>
      <c r="J95" s="629" t="s">
        <v>767</v>
      </c>
      <c r="K95" s="629"/>
      <c r="L95" s="629"/>
      <c r="M95" s="629"/>
      <c r="N95" s="629"/>
      <c r="O95" s="629"/>
      <c r="P95" s="629"/>
      <c r="Q95" s="629"/>
      <c r="R95" s="629"/>
      <c r="S95" s="612">
        <v>1</v>
      </c>
      <c r="T95" s="614"/>
    </row>
    <row r="96" spans="2:20" customFormat="1" ht="139.5" customHeight="1" thickBot="1" x14ac:dyDescent="0.3">
      <c r="B96" s="623"/>
      <c r="C96" s="430"/>
      <c r="D96" s="432"/>
      <c r="E96" s="660" t="s">
        <v>475</v>
      </c>
      <c r="F96" s="660"/>
      <c r="G96" s="660"/>
      <c r="H96" s="660"/>
      <c r="I96" s="660"/>
      <c r="J96" s="661" t="s">
        <v>769</v>
      </c>
      <c r="K96" s="661"/>
      <c r="L96" s="661"/>
      <c r="M96" s="661"/>
      <c r="N96" s="661"/>
      <c r="O96" s="661"/>
      <c r="P96" s="661"/>
      <c r="Q96" s="661"/>
      <c r="R96" s="661"/>
      <c r="S96" s="635">
        <v>1</v>
      </c>
      <c r="T96" s="636"/>
    </row>
    <row r="97" spans="2:20" customFormat="1" ht="129.6" customHeight="1" x14ac:dyDescent="0.25">
      <c r="B97" s="646" t="s">
        <v>38</v>
      </c>
      <c r="C97" s="427" t="s">
        <v>39</v>
      </c>
      <c r="D97" s="429"/>
      <c r="E97" s="631" t="s">
        <v>476</v>
      </c>
      <c r="F97" s="631"/>
      <c r="G97" s="631"/>
      <c r="H97" s="631"/>
      <c r="I97" s="631"/>
      <c r="J97" s="632" t="s">
        <v>770</v>
      </c>
      <c r="K97" s="632"/>
      <c r="L97" s="632"/>
      <c r="M97" s="632"/>
      <c r="N97" s="632"/>
      <c r="O97" s="632"/>
      <c r="P97" s="632"/>
      <c r="Q97" s="632"/>
      <c r="R97" s="632"/>
      <c r="S97" s="619">
        <v>1</v>
      </c>
      <c r="T97" s="620"/>
    </row>
    <row r="98" spans="2:20" customFormat="1" ht="50.45" customHeight="1" x14ac:dyDescent="0.25">
      <c r="B98" s="647"/>
      <c r="C98" s="440"/>
      <c r="D98" s="442"/>
      <c r="E98" s="628" t="s">
        <v>477</v>
      </c>
      <c r="F98" s="628"/>
      <c r="G98" s="628"/>
      <c r="H98" s="628"/>
      <c r="I98" s="628"/>
      <c r="J98" s="629" t="s">
        <v>771</v>
      </c>
      <c r="K98" s="629"/>
      <c r="L98" s="629"/>
      <c r="M98" s="629"/>
      <c r="N98" s="629"/>
      <c r="O98" s="629"/>
      <c r="P98" s="629"/>
      <c r="Q98" s="629"/>
      <c r="R98" s="629"/>
      <c r="S98" s="612">
        <v>1</v>
      </c>
      <c r="T98" s="614"/>
    </row>
    <row r="99" spans="2:20" customFormat="1" ht="30" customHeight="1" thickBot="1" x14ac:dyDescent="0.3">
      <c r="B99" s="648"/>
      <c r="C99" s="430"/>
      <c r="D99" s="432"/>
      <c r="E99" s="633" t="s">
        <v>471</v>
      </c>
      <c r="F99" s="633"/>
      <c r="G99" s="633"/>
      <c r="H99" s="633"/>
      <c r="I99" s="633"/>
      <c r="J99" s="634" t="s">
        <v>112</v>
      </c>
      <c r="K99" s="634"/>
      <c r="L99" s="634"/>
      <c r="M99" s="634"/>
      <c r="N99" s="634"/>
      <c r="O99" s="634"/>
      <c r="P99" s="634"/>
      <c r="Q99" s="634"/>
      <c r="R99" s="634"/>
      <c r="S99" s="635">
        <v>1</v>
      </c>
      <c r="T99" s="636"/>
    </row>
    <row r="100" spans="2:20" customFormat="1" ht="131.44999999999999" customHeight="1" x14ac:dyDescent="0.25">
      <c r="B100" s="621" t="s">
        <v>40</v>
      </c>
      <c r="C100" s="427" t="s">
        <v>41</v>
      </c>
      <c r="D100" s="429"/>
      <c r="E100" s="631" t="s">
        <v>476</v>
      </c>
      <c r="F100" s="631"/>
      <c r="G100" s="631"/>
      <c r="H100" s="631"/>
      <c r="I100" s="631"/>
      <c r="J100" s="632" t="s">
        <v>777</v>
      </c>
      <c r="K100" s="632"/>
      <c r="L100" s="632"/>
      <c r="M100" s="632"/>
      <c r="N100" s="632"/>
      <c r="O100" s="632"/>
      <c r="P100" s="632"/>
      <c r="Q100" s="632"/>
      <c r="R100" s="632"/>
      <c r="S100" s="619">
        <v>1</v>
      </c>
      <c r="T100" s="620"/>
    </row>
    <row r="101" spans="2:20" customFormat="1" ht="27.75" customHeight="1" x14ac:dyDescent="0.25">
      <c r="B101" s="622"/>
      <c r="C101" s="440"/>
      <c r="D101" s="442"/>
      <c r="E101" s="628" t="s">
        <v>469</v>
      </c>
      <c r="F101" s="628"/>
      <c r="G101" s="628"/>
      <c r="H101" s="628"/>
      <c r="I101" s="628"/>
      <c r="J101" s="629" t="s">
        <v>390</v>
      </c>
      <c r="K101" s="629"/>
      <c r="L101" s="629"/>
      <c r="M101" s="629"/>
      <c r="N101" s="629"/>
      <c r="O101" s="629"/>
      <c r="P101" s="629"/>
      <c r="Q101" s="629"/>
      <c r="R101" s="629"/>
      <c r="S101" s="612">
        <v>1</v>
      </c>
      <c r="T101" s="614"/>
    </row>
    <row r="102" spans="2:20" customFormat="1" ht="213.6" customHeight="1" x14ac:dyDescent="0.25">
      <c r="B102" s="622"/>
      <c r="C102" s="440"/>
      <c r="D102" s="442"/>
      <c r="E102" s="628" t="s">
        <v>478</v>
      </c>
      <c r="F102" s="628"/>
      <c r="G102" s="628"/>
      <c r="H102" s="628"/>
      <c r="I102" s="628"/>
      <c r="J102" s="629" t="s">
        <v>772</v>
      </c>
      <c r="K102" s="629"/>
      <c r="L102" s="629"/>
      <c r="M102" s="629"/>
      <c r="N102" s="629"/>
      <c r="O102" s="629"/>
      <c r="P102" s="629"/>
      <c r="Q102" s="629"/>
      <c r="R102" s="629"/>
      <c r="S102" s="612">
        <v>1</v>
      </c>
      <c r="T102" s="614"/>
    </row>
    <row r="103" spans="2:20" customFormat="1" ht="35.450000000000003" customHeight="1" x14ac:dyDescent="0.25">
      <c r="B103" s="622"/>
      <c r="C103" s="440"/>
      <c r="D103" s="442"/>
      <c r="E103" s="628" t="s">
        <v>479</v>
      </c>
      <c r="F103" s="628"/>
      <c r="G103" s="628"/>
      <c r="H103" s="628"/>
      <c r="I103" s="628"/>
      <c r="J103" s="629" t="s">
        <v>402</v>
      </c>
      <c r="K103" s="629"/>
      <c r="L103" s="629"/>
      <c r="M103" s="629"/>
      <c r="N103" s="629"/>
      <c r="O103" s="629"/>
      <c r="P103" s="629"/>
      <c r="Q103" s="629"/>
      <c r="R103" s="629"/>
      <c r="S103" s="612">
        <v>1</v>
      </c>
      <c r="T103" s="614"/>
    </row>
    <row r="104" spans="2:20" customFormat="1" ht="36.6" customHeight="1" x14ac:dyDescent="0.25">
      <c r="B104" s="622"/>
      <c r="C104" s="440"/>
      <c r="D104" s="442"/>
      <c r="E104" s="628" t="s">
        <v>471</v>
      </c>
      <c r="F104" s="628"/>
      <c r="G104" s="628"/>
      <c r="H104" s="628"/>
      <c r="I104" s="628"/>
      <c r="J104" s="629" t="s">
        <v>773</v>
      </c>
      <c r="K104" s="629"/>
      <c r="L104" s="629"/>
      <c r="M104" s="629"/>
      <c r="N104" s="629"/>
      <c r="O104" s="629"/>
      <c r="P104" s="629"/>
      <c r="Q104" s="629"/>
      <c r="R104" s="629"/>
      <c r="S104" s="612">
        <v>1</v>
      </c>
      <c r="T104" s="614"/>
    </row>
    <row r="105" spans="2:20" customFormat="1" ht="46.15" customHeight="1" x14ac:dyDescent="0.25">
      <c r="B105" s="622"/>
      <c r="C105" s="440"/>
      <c r="D105" s="442"/>
      <c r="E105" s="628" t="s">
        <v>472</v>
      </c>
      <c r="F105" s="628"/>
      <c r="G105" s="628"/>
      <c r="H105" s="628"/>
      <c r="I105" s="628"/>
      <c r="J105" s="629" t="s">
        <v>774</v>
      </c>
      <c r="K105" s="629"/>
      <c r="L105" s="629"/>
      <c r="M105" s="629"/>
      <c r="N105" s="629"/>
      <c r="O105" s="629"/>
      <c r="P105" s="629"/>
      <c r="Q105" s="629"/>
      <c r="R105" s="629"/>
      <c r="S105" s="612">
        <v>1</v>
      </c>
      <c r="T105" s="614"/>
    </row>
    <row r="106" spans="2:20" customFormat="1" ht="52.9" customHeight="1" x14ac:dyDescent="0.25">
      <c r="B106" s="622"/>
      <c r="C106" s="440"/>
      <c r="D106" s="442"/>
      <c r="E106" s="628" t="s">
        <v>473</v>
      </c>
      <c r="F106" s="628"/>
      <c r="G106" s="628"/>
      <c r="H106" s="628"/>
      <c r="I106" s="628"/>
      <c r="J106" s="629" t="s">
        <v>775</v>
      </c>
      <c r="K106" s="629"/>
      <c r="L106" s="629"/>
      <c r="M106" s="629"/>
      <c r="N106" s="629"/>
      <c r="O106" s="629"/>
      <c r="P106" s="629"/>
      <c r="Q106" s="629"/>
      <c r="R106" s="629"/>
      <c r="S106" s="612">
        <v>1</v>
      </c>
      <c r="T106" s="614"/>
    </row>
    <row r="107" spans="2:20" customFormat="1" ht="36" customHeight="1" x14ac:dyDescent="0.25">
      <c r="B107" s="622"/>
      <c r="C107" s="440"/>
      <c r="D107" s="442"/>
      <c r="E107" s="650" t="s">
        <v>480</v>
      </c>
      <c r="F107" s="650"/>
      <c r="G107" s="650"/>
      <c r="H107" s="650"/>
      <c r="I107" s="650"/>
      <c r="J107" s="630" t="s">
        <v>776</v>
      </c>
      <c r="K107" s="630"/>
      <c r="L107" s="630"/>
      <c r="M107" s="630"/>
      <c r="N107" s="630"/>
      <c r="O107" s="630"/>
      <c r="P107" s="630"/>
      <c r="Q107" s="630"/>
      <c r="R107" s="630"/>
      <c r="S107" s="626">
        <v>1</v>
      </c>
      <c r="T107" s="627"/>
    </row>
    <row r="108" spans="2:20" s="125" customFormat="1" ht="115.15" customHeight="1" x14ac:dyDescent="0.25">
      <c r="B108" s="191" t="s">
        <v>778</v>
      </c>
      <c r="C108" s="407" t="s">
        <v>779</v>
      </c>
      <c r="D108" s="407"/>
      <c r="E108" s="628" t="s">
        <v>780</v>
      </c>
      <c r="F108" s="628"/>
      <c r="G108" s="628"/>
      <c r="H108" s="628"/>
      <c r="I108" s="628"/>
      <c r="J108" s="404" t="s">
        <v>783</v>
      </c>
      <c r="K108" s="404"/>
      <c r="L108" s="404"/>
      <c r="M108" s="404"/>
      <c r="N108" s="404"/>
      <c r="O108" s="404"/>
      <c r="P108" s="404"/>
      <c r="Q108" s="404"/>
      <c r="R108" s="404"/>
      <c r="S108" s="659">
        <v>1</v>
      </c>
      <c r="T108" s="659"/>
    </row>
    <row r="109" spans="2:20" s="125" customFormat="1" ht="134.44999999999999" customHeight="1" x14ac:dyDescent="0.25">
      <c r="B109" s="191" t="s">
        <v>778</v>
      </c>
      <c r="C109" s="407" t="s">
        <v>781</v>
      </c>
      <c r="D109" s="407"/>
      <c r="E109" s="628" t="s">
        <v>481</v>
      </c>
      <c r="F109" s="628"/>
      <c r="G109" s="628"/>
      <c r="H109" s="628"/>
      <c r="I109" s="628"/>
      <c r="J109" s="629" t="s">
        <v>782</v>
      </c>
      <c r="K109" s="629"/>
      <c r="L109" s="629"/>
      <c r="M109" s="629"/>
      <c r="N109" s="629"/>
      <c r="O109" s="629"/>
      <c r="P109" s="629"/>
      <c r="Q109" s="629"/>
      <c r="R109" s="629"/>
      <c r="S109" s="612">
        <v>1</v>
      </c>
      <c r="T109" s="649"/>
    </row>
    <row r="110" spans="2:20" ht="17.25" customHeight="1" x14ac:dyDescent="0.2">
      <c r="B110" s="637"/>
      <c r="C110" s="638"/>
      <c r="D110" s="638"/>
      <c r="E110" s="639"/>
      <c r="F110" s="639"/>
      <c r="G110" s="639"/>
      <c r="H110" s="639"/>
      <c r="I110" s="639"/>
      <c r="J110" s="639"/>
      <c r="K110" s="639"/>
      <c r="L110" s="639"/>
      <c r="M110" s="639"/>
      <c r="N110" s="639"/>
      <c r="O110" s="639"/>
      <c r="P110" s="639"/>
      <c r="Q110" s="639"/>
      <c r="R110" s="639"/>
      <c r="S110" s="639"/>
      <c r="T110" s="640"/>
    </row>
    <row r="111" spans="2:20" ht="28.5" customHeight="1" x14ac:dyDescent="0.2">
      <c r="B111" s="641" t="s">
        <v>30</v>
      </c>
      <c r="C111" s="642"/>
      <c r="D111" s="643" t="s">
        <v>704</v>
      </c>
      <c r="E111" s="644"/>
      <c r="F111" s="644"/>
      <c r="G111" s="644"/>
      <c r="H111" s="644"/>
      <c r="I111" s="644"/>
      <c r="J111" s="645"/>
      <c r="K111" s="643" t="s">
        <v>363</v>
      </c>
      <c r="L111" s="644"/>
      <c r="M111" s="644"/>
      <c r="N111" s="644"/>
      <c r="O111" s="644"/>
      <c r="P111" s="644"/>
      <c r="Q111" s="644"/>
      <c r="R111" s="645"/>
      <c r="S111" s="301" t="s">
        <v>4</v>
      </c>
      <c r="T111" s="302"/>
    </row>
    <row r="112" spans="2:20" ht="43.15" customHeight="1" x14ac:dyDescent="0.2">
      <c r="B112" s="273" t="s">
        <v>34</v>
      </c>
      <c r="C112" s="273"/>
      <c r="D112" s="274" t="s">
        <v>1018</v>
      </c>
      <c r="E112" s="274"/>
      <c r="F112" s="274"/>
      <c r="G112" s="274"/>
      <c r="H112" s="274"/>
      <c r="I112" s="274"/>
      <c r="J112" s="274"/>
      <c r="K112" s="275" t="s">
        <v>1186</v>
      </c>
      <c r="L112" s="275"/>
      <c r="M112" s="275"/>
      <c r="N112" s="275"/>
      <c r="O112" s="275"/>
      <c r="P112" s="275"/>
      <c r="Q112" s="275"/>
      <c r="R112" s="275"/>
      <c r="S112" s="276">
        <v>44069</v>
      </c>
      <c r="T112" s="276"/>
    </row>
    <row r="113" spans="1:20" ht="63.6" customHeight="1" x14ac:dyDescent="0.2">
      <c r="B113" s="273" t="s">
        <v>1019</v>
      </c>
      <c r="C113" s="273"/>
      <c r="D113" s="274" t="s">
        <v>1020</v>
      </c>
      <c r="E113" s="274"/>
      <c r="F113" s="274"/>
      <c r="G113" s="274"/>
      <c r="H113" s="274"/>
      <c r="I113" s="274"/>
      <c r="J113" s="274"/>
      <c r="K113" s="275" t="s">
        <v>838</v>
      </c>
      <c r="L113" s="275"/>
      <c r="M113" s="275"/>
      <c r="N113" s="275"/>
      <c r="O113" s="275"/>
      <c r="P113" s="275"/>
      <c r="Q113" s="275"/>
      <c r="R113" s="275"/>
      <c r="S113" s="276">
        <v>44070</v>
      </c>
      <c r="T113" s="276"/>
    </row>
    <row r="114" spans="1:20" ht="132.6" customHeight="1" x14ac:dyDescent="0.2">
      <c r="B114" s="273" t="s">
        <v>1187</v>
      </c>
      <c r="C114" s="273"/>
      <c r="D114" s="274" t="s">
        <v>1188</v>
      </c>
      <c r="E114" s="274"/>
      <c r="F114" s="274"/>
      <c r="G114" s="274"/>
      <c r="H114" s="274"/>
      <c r="I114" s="274"/>
      <c r="J114" s="274"/>
      <c r="K114" s="275" t="s">
        <v>1189</v>
      </c>
      <c r="L114" s="275"/>
      <c r="M114" s="275"/>
      <c r="N114" s="275"/>
      <c r="O114" s="275"/>
      <c r="P114" s="275"/>
      <c r="Q114" s="275"/>
      <c r="R114" s="275"/>
      <c r="S114" s="276">
        <v>44070</v>
      </c>
      <c r="T114" s="276"/>
    </row>
    <row r="115" spans="1:20" ht="52.15" customHeight="1" x14ac:dyDescent="0.2">
      <c r="B115" s="273" t="s">
        <v>34</v>
      </c>
      <c r="C115" s="273"/>
      <c r="D115" s="274" t="s">
        <v>1190</v>
      </c>
      <c r="E115" s="274"/>
      <c r="F115" s="274"/>
      <c r="G115" s="274"/>
      <c r="H115" s="274"/>
      <c r="I115" s="274"/>
      <c r="J115" s="274"/>
      <c r="K115" s="275" t="s">
        <v>1191</v>
      </c>
      <c r="L115" s="275"/>
      <c r="M115" s="275"/>
      <c r="N115" s="275"/>
      <c r="O115" s="275"/>
      <c r="P115" s="275"/>
      <c r="Q115" s="275"/>
      <c r="R115" s="275"/>
      <c r="S115" s="276">
        <v>44071</v>
      </c>
      <c r="T115" s="276"/>
    </row>
    <row r="116" spans="1:20" ht="34.15" customHeight="1" x14ac:dyDescent="0.2">
      <c r="B116" s="273" t="s">
        <v>839</v>
      </c>
      <c r="C116" s="273"/>
      <c r="D116" s="277" t="s">
        <v>1192</v>
      </c>
      <c r="E116" s="278"/>
      <c r="F116" s="278"/>
      <c r="G116" s="278"/>
      <c r="H116" s="278"/>
      <c r="I116" s="278"/>
      <c r="J116" s="279"/>
      <c r="K116" s="275" t="s">
        <v>838</v>
      </c>
      <c r="L116" s="275"/>
      <c r="M116" s="275"/>
      <c r="N116" s="275"/>
      <c r="O116" s="275"/>
      <c r="P116" s="275"/>
      <c r="Q116" s="275"/>
      <c r="R116" s="275"/>
      <c r="S116" s="276">
        <v>44103</v>
      </c>
      <c r="T116" s="276"/>
    </row>
    <row r="117" spans="1:20" ht="54.6" customHeight="1" x14ac:dyDescent="0.2">
      <c r="B117" s="273" t="s">
        <v>1019</v>
      </c>
      <c r="C117" s="273"/>
      <c r="D117" s="274" t="s">
        <v>1193</v>
      </c>
      <c r="E117" s="274"/>
      <c r="F117" s="274"/>
      <c r="G117" s="274"/>
      <c r="H117" s="274"/>
      <c r="I117" s="274"/>
      <c r="J117" s="274"/>
      <c r="K117" s="275" t="s">
        <v>838</v>
      </c>
      <c r="L117" s="275"/>
      <c r="M117" s="275"/>
      <c r="N117" s="275"/>
      <c r="O117" s="275"/>
      <c r="P117" s="275"/>
      <c r="Q117" s="275"/>
      <c r="R117" s="275"/>
      <c r="S117" s="276" t="s">
        <v>1194</v>
      </c>
      <c r="T117" s="276"/>
    </row>
    <row r="118" spans="1:20" ht="49.9" customHeight="1" x14ac:dyDescent="0.2">
      <c r="B118" s="371" t="s">
        <v>1195</v>
      </c>
      <c r="C118" s="372"/>
      <c r="D118" s="277" t="s">
        <v>1204</v>
      </c>
      <c r="E118" s="278"/>
      <c r="F118" s="278"/>
      <c r="G118" s="278"/>
      <c r="H118" s="278"/>
      <c r="I118" s="278"/>
      <c r="J118" s="279"/>
      <c r="K118" s="296" t="s">
        <v>838</v>
      </c>
      <c r="L118" s="297"/>
      <c r="M118" s="297"/>
      <c r="N118" s="297"/>
      <c r="O118" s="297"/>
      <c r="P118" s="297"/>
      <c r="Q118" s="297"/>
      <c r="R118" s="298"/>
      <c r="S118" s="373" t="s">
        <v>1196</v>
      </c>
      <c r="T118" s="374"/>
    </row>
    <row r="119" spans="1:20" ht="70.150000000000006" customHeight="1" x14ac:dyDescent="0.2">
      <c r="B119" s="273" t="s">
        <v>760</v>
      </c>
      <c r="C119" s="273"/>
      <c r="D119" s="277" t="s">
        <v>1197</v>
      </c>
      <c r="E119" s="278"/>
      <c r="F119" s="278"/>
      <c r="G119" s="278"/>
      <c r="H119" s="278"/>
      <c r="I119" s="278"/>
      <c r="J119" s="279"/>
      <c r="K119" s="275" t="s">
        <v>1198</v>
      </c>
      <c r="L119" s="275"/>
      <c r="M119" s="275"/>
      <c r="N119" s="275"/>
      <c r="O119" s="275"/>
      <c r="P119" s="275"/>
      <c r="Q119" s="275"/>
      <c r="R119" s="275"/>
      <c r="S119" s="373" t="s">
        <v>1199</v>
      </c>
      <c r="T119" s="374"/>
    </row>
    <row r="120" spans="1:20" ht="30.6" customHeight="1" x14ac:dyDescent="0.2">
      <c r="B120" s="273" t="s">
        <v>1200</v>
      </c>
      <c r="C120" s="273"/>
      <c r="D120" s="277" t="s">
        <v>1201</v>
      </c>
      <c r="E120" s="278"/>
      <c r="F120" s="278"/>
      <c r="G120" s="278"/>
      <c r="H120" s="278"/>
      <c r="I120" s="278"/>
      <c r="J120" s="279"/>
      <c r="K120" s="275" t="s">
        <v>838</v>
      </c>
      <c r="L120" s="275"/>
      <c r="M120" s="275"/>
      <c r="N120" s="275"/>
      <c r="O120" s="275"/>
      <c r="P120" s="275"/>
      <c r="Q120" s="275"/>
      <c r="R120" s="275"/>
      <c r="S120" s="276" t="s">
        <v>1202</v>
      </c>
      <c r="T120" s="276"/>
    </row>
    <row r="121" spans="1:20" ht="31.15" customHeight="1" x14ac:dyDescent="0.2">
      <c r="B121" s="273" t="s">
        <v>1019</v>
      </c>
      <c r="C121" s="273"/>
      <c r="D121" s="274" t="s">
        <v>1203</v>
      </c>
      <c r="E121" s="274"/>
      <c r="F121" s="274"/>
      <c r="G121" s="274"/>
      <c r="H121" s="274"/>
      <c r="I121" s="274"/>
      <c r="J121" s="274"/>
      <c r="K121" s="275" t="s">
        <v>838</v>
      </c>
      <c r="L121" s="275"/>
      <c r="M121" s="275"/>
      <c r="N121" s="275"/>
      <c r="O121" s="275"/>
      <c r="P121" s="275"/>
      <c r="Q121" s="275"/>
      <c r="R121" s="275"/>
      <c r="S121" s="276" t="s">
        <v>1202</v>
      </c>
      <c r="T121" s="276"/>
    </row>
    <row r="122" spans="1:20" ht="25.9" customHeight="1" x14ac:dyDescent="0.2">
      <c r="A122" s="2"/>
      <c r="B122" s="655" t="s">
        <v>42</v>
      </c>
      <c r="C122" s="656"/>
      <c r="D122" s="656"/>
      <c r="E122" s="656"/>
      <c r="F122" s="656"/>
      <c r="G122" s="656"/>
      <c r="H122" s="656"/>
      <c r="I122" s="656"/>
      <c r="J122" s="656"/>
      <c r="K122" s="656"/>
      <c r="L122" s="656"/>
      <c r="M122" s="656"/>
      <c r="N122" s="656"/>
      <c r="O122" s="656"/>
      <c r="P122" s="656"/>
      <c r="Q122" s="656"/>
      <c r="R122" s="656"/>
      <c r="S122" s="656"/>
      <c r="T122" s="657"/>
    </row>
    <row r="123" spans="1:20" ht="24.6" customHeight="1" x14ac:dyDescent="0.2">
      <c r="A123" s="2"/>
      <c r="B123" s="301" t="s">
        <v>43</v>
      </c>
      <c r="C123" s="305"/>
      <c r="D123" s="305"/>
      <c r="E123" s="302"/>
      <c r="F123" s="129" t="s">
        <v>30</v>
      </c>
      <c r="G123" s="301" t="s">
        <v>44</v>
      </c>
      <c r="H123" s="305"/>
      <c r="I123" s="305"/>
      <c r="J123" s="305"/>
      <c r="K123" s="305"/>
      <c r="L123" s="305"/>
      <c r="M123" s="305"/>
      <c r="N123" s="305"/>
      <c r="O123" s="305"/>
      <c r="P123" s="305"/>
      <c r="Q123" s="305"/>
      <c r="R123" s="302"/>
      <c r="S123" s="301" t="s">
        <v>4</v>
      </c>
      <c r="T123" s="302"/>
    </row>
    <row r="124" spans="1:20" ht="37.9" customHeight="1" x14ac:dyDescent="0.2">
      <c r="A124" s="2"/>
      <c r="B124" s="280" t="s">
        <v>641</v>
      </c>
      <c r="C124" s="280"/>
      <c r="D124" s="280"/>
      <c r="E124" s="280"/>
      <c r="F124" s="261" t="s">
        <v>34</v>
      </c>
      <c r="G124" s="274" t="s">
        <v>840</v>
      </c>
      <c r="H124" s="274"/>
      <c r="I124" s="274"/>
      <c r="J124" s="274"/>
      <c r="K124" s="274"/>
      <c r="L124" s="274"/>
      <c r="M124" s="274"/>
      <c r="N124" s="274"/>
      <c r="O124" s="274"/>
      <c r="P124" s="274"/>
      <c r="Q124" s="274"/>
      <c r="R124" s="274"/>
      <c r="S124" s="276">
        <v>44074</v>
      </c>
      <c r="T124" s="276"/>
    </row>
    <row r="125" spans="1:20" ht="37.9" customHeight="1" x14ac:dyDescent="0.2">
      <c r="A125" s="2"/>
      <c r="B125" s="280" t="s">
        <v>1229</v>
      </c>
      <c r="C125" s="280"/>
      <c r="D125" s="280"/>
      <c r="E125" s="280"/>
      <c r="F125" s="261" t="s">
        <v>34</v>
      </c>
      <c r="G125" s="274" t="s">
        <v>1230</v>
      </c>
      <c r="H125" s="274"/>
      <c r="I125" s="274"/>
      <c r="J125" s="274"/>
      <c r="K125" s="274"/>
      <c r="L125" s="274"/>
      <c r="M125" s="274"/>
      <c r="N125" s="274"/>
      <c r="O125" s="274"/>
      <c r="P125" s="274"/>
      <c r="Q125" s="274"/>
      <c r="R125" s="274"/>
      <c r="S125" s="276">
        <v>44070</v>
      </c>
      <c r="T125" s="276"/>
    </row>
    <row r="126" spans="1:20" ht="37.9" customHeight="1" x14ac:dyDescent="0.2">
      <c r="A126" s="2"/>
      <c r="B126" s="280" t="s">
        <v>1231</v>
      </c>
      <c r="C126" s="280"/>
      <c r="D126" s="280"/>
      <c r="E126" s="280"/>
      <c r="F126" s="261">
        <v>4</v>
      </c>
      <c r="G126" s="274" t="s">
        <v>1232</v>
      </c>
      <c r="H126" s="274"/>
      <c r="I126" s="274"/>
      <c r="J126" s="274"/>
      <c r="K126" s="274"/>
      <c r="L126" s="274"/>
      <c r="M126" s="274"/>
      <c r="N126" s="274"/>
      <c r="O126" s="274"/>
      <c r="P126" s="274"/>
      <c r="Q126" s="274"/>
      <c r="R126" s="274"/>
      <c r="S126" s="276">
        <v>44070</v>
      </c>
      <c r="T126" s="276"/>
    </row>
    <row r="127" spans="1:20" ht="37.9" customHeight="1" x14ac:dyDescent="0.2">
      <c r="A127" s="2"/>
      <c r="B127" s="280"/>
      <c r="C127" s="280"/>
      <c r="D127" s="280"/>
      <c r="E127" s="280"/>
      <c r="F127" s="261">
        <v>3</v>
      </c>
      <c r="G127" s="274" t="s">
        <v>1233</v>
      </c>
      <c r="H127" s="274"/>
      <c r="I127" s="274"/>
      <c r="J127" s="274"/>
      <c r="K127" s="274"/>
      <c r="L127" s="274"/>
      <c r="M127" s="274"/>
      <c r="N127" s="274"/>
      <c r="O127" s="274"/>
      <c r="P127" s="274"/>
      <c r="Q127" s="274"/>
      <c r="R127" s="274"/>
      <c r="S127" s="276">
        <v>44074</v>
      </c>
      <c r="T127" s="276"/>
    </row>
    <row r="128" spans="1:20" ht="37.9" customHeight="1" x14ac:dyDescent="0.2">
      <c r="A128" s="2"/>
      <c r="B128" s="280"/>
      <c r="C128" s="280"/>
      <c r="D128" s="280"/>
      <c r="E128" s="280"/>
      <c r="F128" s="261" t="s">
        <v>34</v>
      </c>
      <c r="G128" s="274" t="s">
        <v>1234</v>
      </c>
      <c r="H128" s="274"/>
      <c r="I128" s="274"/>
      <c r="J128" s="274"/>
      <c r="K128" s="274"/>
      <c r="L128" s="274"/>
      <c r="M128" s="274"/>
      <c r="N128" s="274"/>
      <c r="O128" s="274"/>
      <c r="P128" s="274"/>
      <c r="Q128" s="274"/>
      <c r="R128" s="274"/>
      <c r="S128" s="276">
        <v>44076</v>
      </c>
      <c r="T128" s="276"/>
    </row>
    <row r="129" spans="1:20" ht="37.9" customHeight="1" x14ac:dyDescent="0.2">
      <c r="A129" s="2"/>
      <c r="B129" s="280" t="s">
        <v>1235</v>
      </c>
      <c r="C129" s="280"/>
      <c r="D129" s="280"/>
      <c r="E129" s="280"/>
      <c r="F129" s="261" t="s">
        <v>34</v>
      </c>
      <c r="G129" s="274" t="s">
        <v>1236</v>
      </c>
      <c r="H129" s="274"/>
      <c r="I129" s="274"/>
      <c r="J129" s="274"/>
      <c r="K129" s="274"/>
      <c r="L129" s="274"/>
      <c r="M129" s="274"/>
      <c r="N129" s="274"/>
      <c r="O129" s="274"/>
      <c r="P129" s="274"/>
      <c r="Q129" s="274"/>
      <c r="R129" s="274"/>
      <c r="S129" s="276">
        <v>44071</v>
      </c>
      <c r="T129" s="276"/>
    </row>
    <row r="130" spans="1:20" ht="37.9" customHeight="1" x14ac:dyDescent="0.2">
      <c r="A130" s="2"/>
      <c r="B130" s="280" t="s">
        <v>841</v>
      </c>
      <c r="C130" s="280"/>
      <c r="D130" s="280"/>
      <c r="E130" s="280"/>
      <c r="F130" s="261" t="s">
        <v>34</v>
      </c>
      <c r="G130" s="281" t="s">
        <v>1237</v>
      </c>
      <c r="H130" s="281"/>
      <c r="I130" s="281"/>
      <c r="J130" s="281"/>
      <c r="K130" s="281"/>
      <c r="L130" s="281"/>
      <c r="M130" s="281"/>
      <c r="N130" s="281"/>
      <c r="O130" s="281"/>
      <c r="P130" s="281"/>
      <c r="Q130" s="281"/>
      <c r="R130" s="281"/>
      <c r="S130" s="276">
        <v>44070</v>
      </c>
      <c r="T130" s="276"/>
    </row>
    <row r="131" spans="1:20" ht="37.9" customHeight="1" x14ac:dyDescent="0.2">
      <c r="A131" s="2"/>
      <c r="B131" s="280"/>
      <c r="C131" s="280"/>
      <c r="D131" s="280"/>
      <c r="E131" s="280"/>
      <c r="F131" s="261" t="s">
        <v>34</v>
      </c>
      <c r="G131" s="275" t="s">
        <v>1238</v>
      </c>
      <c r="H131" s="275"/>
      <c r="I131" s="275"/>
      <c r="J131" s="275"/>
      <c r="K131" s="275"/>
      <c r="L131" s="275"/>
      <c r="M131" s="275"/>
      <c r="N131" s="275"/>
      <c r="O131" s="275"/>
      <c r="P131" s="275"/>
      <c r="Q131" s="275"/>
      <c r="R131" s="275"/>
      <c r="S131" s="276">
        <v>44072</v>
      </c>
      <c r="T131" s="276"/>
    </row>
    <row r="132" spans="1:20" ht="37.9" customHeight="1" x14ac:dyDescent="0.2">
      <c r="A132" s="2"/>
      <c r="B132" s="280"/>
      <c r="C132" s="280"/>
      <c r="D132" s="280"/>
      <c r="E132" s="280"/>
      <c r="F132" s="261" t="s">
        <v>34</v>
      </c>
      <c r="G132" s="281" t="s">
        <v>1239</v>
      </c>
      <c r="H132" s="281"/>
      <c r="I132" s="281"/>
      <c r="J132" s="281"/>
      <c r="K132" s="281"/>
      <c r="L132" s="281"/>
      <c r="M132" s="281"/>
      <c r="N132" s="281"/>
      <c r="O132" s="281"/>
      <c r="P132" s="281"/>
      <c r="Q132" s="281"/>
      <c r="R132" s="281"/>
      <c r="S132" s="276">
        <v>44069</v>
      </c>
      <c r="T132" s="276"/>
    </row>
    <row r="133" spans="1:20" ht="15" customHeight="1" x14ac:dyDescent="0.2">
      <c r="B133" s="67"/>
      <c r="C133" s="62"/>
      <c r="D133" s="62"/>
      <c r="E133" s="62"/>
      <c r="F133" s="62"/>
      <c r="G133" s="62"/>
      <c r="H133" s="62"/>
      <c r="I133" s="62"/>
      <c r="J133" s="62"/>
      <c r="K133" s="62"/>
      <c r="L133" s="62"/>
      <c r="M133" s="62"/>
      <c r="N133" s="62"/>
      <c r="O133" s="62"/>
      <c r="P133" s="62"/>
      <c r="Q133" s="62"/>
      <c r="R133" s="62"/>
      <c r="S133" s="62"/>
      <c r="T133" s="63"/>
    </row>
    <row r="134" spans="1:20" ht="25.5" customHeight="1" x14ac:dyDescent="0.2">
      <c r="B134" s="468" t="s">
        <v>374</v>
      </c>
      <c r="C134" s="469"/>
      <c r="D134" s="469"/>
      <c r="E134" s="469"/>
      <c r="F134" s="469"/>
      <c r="G134" s="469"/>
      <c r="H134" s="469"/>
      <c r="I134" s="469"/>
      <c r="J134" s="469"/>
      <c r="K134" s="469"/>
      <c r="L134" s="469"/>
      <c r="M134" s="469"/>
      <c r="N134" s="469"/>
      <c r="O134" s="469"/>
      <c r="P134" s="469"/>
      <c r="Q134" s="469"/>
      <c r="R134" s="469"/>
      <c r="S134" s="469"/>
      <c r="T134" s="470"/>
    </row>
    <row r="135" spans="1:20" ht="34.9" customHeight="1" x14ac:dyDescent="0.2">
      <c r="B135" s="299" t="s">
        <v>45</v>
      </c>
      <c r="C135" s="300"/>
      <c r="D135" s="301" t="s">
        <v>482</v>
      </c>
      <c r="E135" s="305"/>
      <c r="F135" s="305"/>
      <c r="G135" s="305"/>
      <c r="H135" s="305"/>
      <c r="I135" s="305"/>
      <c r="J135" s="302"/>
      <c r="K135" s="301" t="s">
        <v>46</v>
      </c>
      <c r="L135" s="305"/>
      <c r="M135" s="305"/>
      <c r="N135" s="305"/>
      <c r="O135" s="305"/>
      <c r="P135" s="305"/>
      <c r="Q135" s="305"/>
      <c r="R135" s="302"/>
      <c r="S135" s="301" t="s">
        <v>4</v>
      </c>
      <c r="T135" s="302"/>
    </row>
    <row r="136" spans="1:20" ht="30.6" customHeight="1" x14ac:dyDescent="0.2">
      <c r="B136" s="306" t="s">
        <v>1021</v>
      </c>
      <c r="C136" s="307"/>
      <c r="D136" s="328" t="s">
        <v>1022</v>
      </c>
      <c r="E136" s="329"/>
      <c r="F136" s="329"/>
      <c r="G136" s="329"/>
      <c r="H136" s="329"/>
      <c r="I136" s="329"/>
      <c r="J136" s="330"/>
      <c r="K136" s="308" t="s">
        <v>1023</v>
      </c>
      <c r="L136" s="309"/>
      <c r="M136" s="309"/>
      <c r="N136" s="309"/>
      <c r="O136" s="309"/>
      <c r="P136" s="309"/>
      <c r="Q136" s="309"/>
      <c r="R136" s="310"/>
      <c r="S136" s="303" t="s">
        <v>1217</v>
      </c>
      <c r="T136" s="304"/>
    </row>
    <row r="137" spans="1:20" ht="30.6" customHeight="1" x14ac:dyDescent="0.2">
      <c r="B137" s="306" t="s">
        <v>10</v>
      </c>
      <c r="C137" s="307"/>
      <c r="D137" s="308" t="s">
        <v>1218</v>
      </c>
      <c r="E137" s="309"/>
      <c r="F137" s="309"/>
      <c r="G137" s="309"/>
      <c r="H137" s="309"/>
      <c r="I137" s="309"/>
      <c r="J137" s="310"/>
      <c r="K137" s="308" t="s">
        <v>1219</v>
      </c>
      <c r="L137" s="309"/>
      <c r="M137" s="309"/>
      <c r="N137" s="309"/>
      <c r="O137" s="309"/>
      <c r="P137" s="309"/>
      <c r="Q137" s="309"/>
      <c r="R137" s="310"/>
      <c r="S137" s="303">
        <v>44070</v>
      </c>
      <c r="T137" s="304"/>
    </row>
    <row r="138" spans="1:20" ht="37.9" customHeight="1" x14ac:dyDescent="0.2">
      <c r="B138" s="306" t="s">
        <v>9</v>
      </c>
      <c r="C138" s="307"/>
      <c r="D138" s="308" t="s">
        <v>1220</v>
      </c>
      <c r="E138" s="309"/>
      <c r="F138" s="309"/>
      <c r="G138" s="309"/>
      <c r="H138" s="309"/>
      <c r="I138" s="309"/>
      <c r="J138" s="310"/>
      <c r="K138" s="308" t="s">
        <v>1221</v>
      </c>
      <c r="L138" s="309"/>
      <c r="M138" s="309"/>
      <c r="N138" s="309"/>
      <c r="O138" s="309"/>
      <c r="P138" s="309"/>
      <c r="Q138" s="309"/>
      <c r="R138" s="310"/>
      <c r="S138" s="303">
        <v>44071</v>
      </c>
      <c r="T138" s="304"/>
    </row>
    <row r="139" spans="1:20" ht="49.15" customHeight="1" x14ac:dyDescent="0.2">
      <c r="B139" s="306" t="s">
        <v>9</v>
      </c>
      <c r="C139" s="307"/>
      <c r="D139" s="308" t="s">
        <v>1222</v>
      </c>
      <c r="E139" s="309"/>
      <c r="F139" s="309"/>
      <c r="G139" s="309"/>
      <c r="H139" s="309"/>
      <c r="I139" s="309"/>
      <c r="J139" s="310"/>
      <c r="K139" s="308" t="s">
        <v>1223</v>
      </c>
      <c r="L139" s="309"/>
      <c r="M139" s="309"/>
      <c r="N139" s="309"/>
      <c r="O139" s="309"/>
      <c r="P139" s="309"/>
      <c r="Q139" s="309"/>
      <c r="R139" s="310"/>
      <c r="S139" s="303">
        <v>44074</v>
      </c>
      <c r="T139" s="304"/>
    </row>
    <row r="140" spans="1:20" ht="103.15" customHeight="1" x14ac:dyDescent="0.2">
      <c r="B140" s="306" t="s">
        <v>1021</v>
      </c>
      <c r="C140" s="307"/>
      <c r="D140" s="308" t="s">
        <v>1224</v>
      </c>
      <c r="E140" s="309"/>
      <c r="F140" s="309"/>
      <c r="G140" s="309"/>
      <c r="H140" s="309"/>
      <c r="I140" s="309"/>
      <c r="J140" s="310"/>
      <c r="K140" s="308" t="s">
        <v>1227</v>
      </c>
      <c r="L140" s="309"/>
      <c r="M140" s="309"/>
      <c r="N140" s="309"/>
      <c r="O140" s="309"/>
      <c r="P140" s="309"/>
      <c r="Q140" s="309"/>
      <c r="R140" s="310"/>
      <c r="S140" s="303">
        <v>44074</v>
      </c>
      <c r="T140" s="304"/>
    </row>
    <row r="141" spans="1:20" ht="31.15" customHeight="1" x14ac:dyDescent="0.2">
      <c r="B141" s="306" t="s">
        <v>9</v>
      </c>
      <c r="C141" s="307"/>
      <c r="D141" s="308" t="s">
        <v>1225</v>
      </c>
      <c r="E141" s="309"/>
      <c r="F141" s="309"/>
      <c r="G141" s="309"/>
      <c r="H141" s="309"/>
      <c r="I141" s="309"/>
      <c r="J141" s="310"/>
      <c r="K141" s="308" t="s">
        <v>1226</v>
      </c>
      <c r="L141" s="309"/>
      <c r="M141" s="309"/>
      <c r="N141" s="309"/>
      <c r="O141" s="309"/>
      <c r="P141" s="309"/>
      <c r="Q141" s="309"/>
      <c r="R141" s="310"/>
      <c r="S141" s="303">
        <v>44076</v>
      </c>
      <c r="T141" s="304"/>
    </row>
    <row r="142" spans="1:20" ht="30.6" customHeight="1" x14ac:dyDescent="0.2">
      <c r="B142" s="306" t="s">
        <v>1021</v>
      </c>
      <c r="C142" s="307"/>
      <c r="D142" s="328" t="s">
        <v>1024</v>
      </c>
      <c r="E142" s="329"/>
      <c r="F142" s="329"/>
      <c r="G142" s="329"/>
      <c r="H142" s="329"/>
      <c r="I142" s="329"/>
      <c r="J142" s="330"/>
      <c r="K142" s="308" t="s">
        <v>1025</v>
      </c>
      <c r="L142" s="309"/>
      <c r="M142" s="309"/>
      <c r="N142" s="309"/>
      <c r="O142" s="309"/>
      <c r="P142" s="309"/>
      <c r="Q142" s="309"/>
      <c r="R142" s="310"/>
      <c r="S142" s="303" t="s">
        <v>1217</v>
      </c>
      <c r="T142" s="304"/>
    </row>
    <row r="143" spans="1:20" s="3" customFormat="1" ht="22.5" customHeight="1" x14ac:dyDescent="0.2">
      <c r="B143" s="313" t="s">
        <v>47</v>
      </c>
      <c r="C143" s="314"/>
      <c r="D143" s="314"/>
      <c r="E143" s="314"/>
      <c r="F143" s="314"/>
      <c r="G143" s="314"/>
      <c r="H143" s="314"/>
      <c r="I143" s="314"/>
      <c r="J143" s="314"/>
      <c r="K143" s="314"/>
      <c r="L143" s="314"/>
      <c r="M143" s="314"/>
      <c r="N143" s="314"/>
      <c r="O143" s="314"/>
      <c r="P143" s="314"/>
      <c r="Q143" s="314"/>
      <c r="R143" s="314"/>
      <c r="S143" s="314"/>
      <c r="T143" s="315"/>
    </row>
    <row r="144" spans="1:20" s="6" customFormat="1" ht="22.5" customHeight="1" x14ac:dyDescent="0.2">
      <c r="B144" s="316" t="s">
        <v>48</v>
      </c>
      <c r="C144" s="317"/>
      <c r="D144" s="317"/>
      <c r="E144" s="317"/>
      <c r="F144" s="317"/>
      <c r="G144" s="317"/>
      <c r="H144" s="317"/>
      <c r="I144" s="317"/>
      <c r="J144" s="317"/>
      <c r="K144" s="317"/>
      <c r="L144" s="317"/>
      <c r="M144" s="317"/>
      <c r="N144" s="317"/>
      <c r="O144" s="317"/>
      <c r="P144" s="317"/>
      <c r="Q144" s="317"/>
      <c r="R144" s="317"/>
      <c r="S144" s="317"/>
      <c r="T144" s="318"/>
    </row>
    <row r="145" spans="2:20" s="7" customFormat="1" ht="47.1" customHeight="1" x14ac:dyDescent="0.25">
      <c r="B145" s="319" t="s">
        <v>483</v>
      </c>
      <c r="C145" s="320"/>
      <c r="D145" s="320"/>
      <c r="E145" s="320"/>
      <c r="F145" s="320"/>
      <c r="G145" s="320"/>
      <c r="H145" s="320"/>
      <c r="I145" s="320"/>
      <c r="J145" s="320"/>
      <c r="K145" s="320"/>
      <c r="L145" s="320"/>
      <c r="M145" s="320"/>
      <c r="N145" s="320"/>
      <c r="O145" s="320"/>
      <c r="P145" s="320"/>
      <c r="Q145" s="320"/>
      <c r="R145" s="320"/>
      <c r="S145" s="320"/>
      <c r="T145" s="321"/>
    </row>
    <row r="146" spans="2:20" s="6" customFormat="1" ht="22.5" customHeight="1" x14ac:dyDescent="0.2">
      <c r="B146" s="322"/>
      <c r="C146" s="323"/>
      <c r="D146" s="323"/>
      <c r="E146" s="323"/>
      <c r="F146" s="323"/>
      <c r="G146" s="323"/>
      <c r="H146" s="323"/>
      <c r="I146" s="323"/>
      <c r="J146" s="323"/>
      <c r="K146" s="323"/>
      <c r="L146" s="323"/>
      <c r="M146" s="323"/>
      <c r="N146" s="323"/>
      <c r="O146" s="323"/>
      <c r="P146" s="323"/>
      <c r="Q146" s="323"/>
      <c r="R146" s="323"/>
      <c r="S146" s="323"/>
      <c r="T146" s="324"/>
    </row>
    <row r="147" spans="2:20" s="6" customFormat="1" ht="22.5" customHeight="1" x14ac:dyDescent="0.2">
      <c r="B147" s="325" t="s">
        <v>49</v>
      </c>
      <c r="C147" s="326"/>
      <c r="D147" s="326"/>
      <c r="E147" s="326"/>
      <c r="F147" s="326"/>
      <c r="G147" s="326"/>
      <c r="H147" s="326"/>
      <c r="I147" s="326"/>
      <c r="J147" s="326"/>
      <c r="K147" s="326"/>
      <c r="L147" s="326"/>
      <c r="M147" s="326"/>
      <c r="N147" s="326"/>
      <c r="O147" s="326"/>
      <c r="P147" s="326"/>
      <c r="Q147" s="326"/>
      <c r="R147" s="326"/>
      <c r="S147" s="326"/>
      <c r="T147" s="327"/>
    </row>
    <row r="148" spans="2:20" s="6" customFormat="1" ht="22.5" customHeight="1" x14ac:dyDescent="0.2">
      <c r="B148" s="311" t="s">
        <v>50</v>
      </c>
      <c r="C148" s="311"/>
      <c r="D148" s="284" t="s">
        <v>484</v>
      </c>
      <c r="E148" s="285"/>
      <c r="F148" s="285"/>
      <c r="G148" s="285"/>
      <c r="H148" s="285"/>
      <c r="I148" s="285"/>
      <c r="J148" s="286"/>
      <c r="K148" s="312" t="s">
        <v>25</v>
      </c>
      <c r="L148" s="312"/>
      <c r="M148" s="312"/>
      <c r="N148" s="312"/>
      <c r="O148" s="312"/>
      <c r="P148" s="312"/>
      <c r="Q148" s="312"/>
      <c r="R148" s="312"/>
      <c r="S148" s="284" t="s">
        <v>51</v>
      </c>
      <c r="T148" s="286"/>
    </row>
    <row r="149" spans="2:20" s="6" customFormat="1" ht="277.89999999999998" customHeight="1" x14ac:dyDescent="0.2">
      <c r="B149" s="290" t="s">
        <v>52</v>
      </c>
      <c r="C149" s="290"/>
      <c r="D149" s="296" t="s">
        <v>485</v>
      </c>
      <c r="E149" s="297"/>
      <c r="F149" s="297"/>
      <c r="G149" s="297"/>
      <c r="H149" s="297"/>
      <c r="I149" s="297"/>
      <c r="J149" s="298"/>
      <c r="K149" s="295" t="s">
        <v>507</v>
      </c>
      <c r="L149" s="295"/>
      <c r="M149" s="295"/>
      <c r="N149" s="295"/>
      <c r="O149" s="295"/>
      <c r="P149" s="295"/>
      <c r="Q149" s="295"/>
      <c r="R149" s="295"/>
      <c r="S149" s="282" t="s">
        <v>508</v>
      </c>
      <c r="T149" s="283"/>
    </row>
    <row r="150" spans="2:20" s="6" customFormat="1" ht="126.75" customHeight="1" x14ac:dyDescent="0.2">
      <c r="B150" s="290" t="s">
        <v>53</v>
      </c>
      <c r="C150" s="290"/>
      <c r="D150" s="291" t="s">
        <v>486</v>
      </c>
      <c r="E150" s="292"/>
      <c r="F150" s="292"/>
      <c r="G150" s="292"/>
      <c r="H150" s="292"/>
      <c r="I150" s="292"/>
      <c r="J150" s="293"/>
      <c r="K150" s="375" t="s">
        <v>54</v>
      </c>
      <c r="L150" s="375"/>
      <c r="M150" s="375"/>
      <c r="N150" s="375"/>
      <c r="O150" s="375"/>
      <c r="P150" s="375"/>
      <c r="Q150" s="375"/>
      <c r="R150" s="375"/>
      <c r="S150" s="282" t="s">
        <v>508</v>
      </c>
      <c r="T150" s="283"/>
    </row>
    <row r="151" spans="2:20" s="6" customFormat="1" ht="82.5" customHeight="1" x14ac:dyDescent="0.2">
      <c r="B151" s="290" t="s">
        <v>55</v>
      </c>
      <c r="C151" s="290"/>
      <c r="D151" s="291" t="s">
        <v>487</v>
      </c>
      <c r="E151" s="292"/>
      <c r="F151" s="292"/>
      <c r="G151" s="292"/>
      <c r="H151" s="292"/>
      <c r="I151" s="292"/>
      <c r="J151" s="293"/>
      <c r="K151" s="375" t="s">
        <v>56</v>
      </c>
      <c r="L151" s="375"/>
      <c r="M151" s="375"/>
      <c r="N151" s="375"/>
      <c r="O151" s="375"/>
      <c r="P151" s="375"/>
      <c r="Q151" s="375"/>
      <c r="R151" s="375"/>
      <c r="S151" s="287" t="s">
        <v>57</v>
      </c>
      <c r="T151" s="288"/>
    </row>
    <row r="152" spans="2:20" s="6" customFormat="1" ht="329.25" customHeight="1" x14ac:dyDescent="0.2">
      <c r="B152" s="290" t="s">
        <v>22</v>
      </c>
      <c r="C152" s="290"/>
      <c r="D152" s="291" t="s">
        <v>488</v>
      </c>
      <c r="E152" s="292"/>
      <c r="F152" s="292"/>
      <c r="G152" s="292"/>
      <c r="H152" s="292"/>
      <c r="I152" s="292"/>
      <c r="J152" s="293"/>
      <c r="K152" s="274" t="s">
        <v>114</v>
      </c>
      <c r="L152" s="294"/>
      <c r="M152" s="294"/>
      <c r="N152" s="294"/>
      <c r="O152" s="294"/>
      <c r="P152" s="294"/>
      <c r="Q152" s="294"/>
      <c r="R152" s="294"/>
      <c r="S152" s="287" t="s">
        <v>57</v>
      </c>
      <c r="T152" s="288"/>
    </row>
    <row r="153" spans="2:20" s="6" customFormat="1" ht="158.1" customHeight="1" x14ac:dyDescent="0.2">
      <c r="B153" s="290" t="s">
        <v>58</v>
      </c>
      <c r="C153" s="290"/>
      <c r="D153" s="291" t="s">
        <v>489</v>
      </c>
      <c r="E153" s="292"/>
      <c r="F153" s="292"/>
      <c r="G153" s="292"/>
      <c r="H153" s="292"/>
      <c r="I153" s="292"/>
      <c r="J153" s="293"/>
      <c r="K153" s="375" t="s">
        <v>59</v>
      </c>
      <c r="L153" s="375"/>
      <c r="M153" s="375"/>
      <c r="N153" s="375"/>
      <c r="O153" s="375"/>
      <c r="P153" s="375"/>
      <c r="Q153" s="375"/>
      <c r="R153" s="375"/>
      <c r="S153" s="282" t="s">
        <v>60</v>
      </c>
      <c r="T153" s="283"/>
    </row>
    <row r="154" spans="2:20" s="6" customFormat="1" ht="22.5" customHeight="1" x14ac:dyDescent="0.2">
      <c r="B154" s="368"/>
      <c r="C154" s="369"/>
      <c r="D154" s="369"/>
      <c r="E154" s="369"/>
      <c r="F154" s="369"/>
      <c r="G154" s="369"/>
      <c r="H154" s="369"/>
      <c r="I154" s="369"/>
      <c r="J154" s="369"/>
      <c r="K154" s="369"/>
      <c r="L154" s="369"/>
      <c r="M154" s="369"/>
      <c r="N154" s="369"/>
      <c r="O154" s="369"/>
      <c r="P154" s="369"/>
      <c r="Q154" s="369"/>
      <c r="R154" s="369"/>
      <c r="S154" s="369"/>
      <c r="T154" s="370"/>
    </row>
    <row r="155" spans="2:20" s="3" customFormat="1" ht="22.5" customHeight="1" x14ac:dyDescent="0.2">
      <c r="B155" s="325" t="s">
        <v>115</v>
      </c>
      <c r="C155" s="326"/>
      <c r="D155" s="326"/>
      <c r="E155" s="326"/>
      <c r="F155" s="326"/>
      <c r="G155" s="326"/>
      <c r="H155" s="326"/>
      <c r="I155" s="326"/>
      <c r="J155" s="326"/>
      <c r="K155" s="326"/>
      <c r="L155" s="326"/>
      <c r="M155" s="326"/>
      <c r="N155" s="326"/>
      <c r="O155" s="326"/>
      <c r="P155" s="326"/>
      <c r="Q155" s="326"/>
      <c r="R155" s="326"/>
      <c r="S155" s="326"/>
      <c r="T155" s="327"/>
    </row>
    <row r="156" spans="2:20" s="3" customFormat="1" ht="29.25" customHeight="1" x14ac:dyDescent="0.2">
      <c r="B156" s="4"/>
      <c r="C156" s="4"/>
      <c r="D156" s="4"/>
      <c r="E156" s="4"/>
      <c r="F156" s="4"/>
      <c r="G156" s="100"/>
      <c r="H156" s="4"/>
      <c r="I156" s="5"/>
      <c r="J156" s="4"/>
      <c r="K156" s="4"/>
      <c r="L156" s="676"/>
      <c r="M156" s="677"/>
      <c r="N156" s="677"/>
      <c r="O156" s="677"/>
      <c r="P156" s="677"/>
      <c r="Q156" s="677"/>
      <c r="R156" s="677"/>
      <c r="S156" s="677"/>
      <c r="T156" s="678"/>
    </row>
    <row r="157" spans="2:20" s="3" customFormat="1" ht="22.5" customHeight="1" x14ac:dyDescent="0.2">
      <c r="B157" s="664" t="s">
        <v>61</v>
      </c>
      <c r="C157" s="666"/>
      <c r="D157" s="666"/>
      <c r="E157" s="666"/>
      <c r="F157" s="666"/>
      <c r="G157" s="666"/>
      <c r="H157" s="666"/>
      <c r="I157" s="666"/>
      <c r="J157" s="666"/>
      <c r="K157" s="665"/>
      <c r="L157" s="679"/>
      <c r="M157" s="680"/>
      <c r="N157" s="680"/>
      <c r="O157" s="680"/>
      <c r="P157" s="680"/>
      <c r="Q157" s="680"/>
      <c r="R157" s="680"/>
      <c r="S157" s="680"/>
      <c r="T157" s="681"/>
    </row>
    <row r="158" spans="2:20" s="3" customFormat="1" ht="28.5" customHeight="1" x14ac:dyDescent="0.2">
      <c r="B158" s="290" t="s">
        <v>62</v>
      </c>
      <c r="C158" s="290"/>
      <c r="D158" s="290"/>
      <c r="E158" s="664" t="s">
        <v>439</v>
      </c>
      <c r="F158" s="665"/>
      <c r="G158" s="8" t="s">
        <v>63</v>
      </c>
      <c r="H158" s="9" t="s">
        <v>64</v>
      </c>
      <c r="I158" s="10" t="s">
        <v>65</v>
      </c>
      <c r="J158" s="96" t="s">
        <v>66</v>
      </c>
      <c r="K158" s="96" t="s">
        <v>67</v>
      </c>
      <c r="L158" s="679"/>
      <c r="M158" s="680"/>
      <c r="N158" s="680"/>
      <c r="O158" s="680"/>
      <c r="P158" s="680"/>
      <c r="Q158" s="680"/>
      <c r="R158" s="680"/>
      <c r="S158" s="680"/>
      <c r="T158" s="681"/>
    </row>
    <row r="159" spans="2:20" s="3" customFormat="1" ht="25.5" customHeight="1" x14ac:dyDescent="0.2">
      <c r="B159" s="345" t="s">
        <v>68</v>
      </c>
      <c r="C159" s="346"/>
      <c r="D159" s="347"/>
      <c r="E159" s="363">
        <v>38.89</v>
      </c>
      <c r="F159" s="364"/>
      <c r="G159" s="13">
        <f>+E172</f>
        <v>0.61939999999999995</v>
      </c>
      <c r="H159" s="27">
        <f>+G172</f>
        <v>0.75849999999999995</v>
      </c>
      <c r="I159" s="11">
        <v>42684</v>
      </c>
      <c r="J159" s="11">
        <v>44923</v>
      </c>
      <c r="K159" s="12">
        <f t="shared" ref="K159:K166" si="0">+J159-I159</f>
        <v>2239</v>
      </c>
      <c r="L159" s="679"/>
      <c r="M159" s="680"/>
      <c r="N159" s="680"/>
      <c r="O159" s="680"/>
      <c r="P159" s="680"/>
      <c r="Q159" s="680"/>
      <c r="R159" s="680"/>
      <c r="S159" s="680"/>
      <c r="T159" s="681"/>
    </row>
    <row r="160" spans="2:20" s="3" customFormat="1" ht="15" customHeight="1" x14ac:dyDescent="0.2">
      <c r="B160" s="345" t="s">
        <v>69</v>
      </c>
      <c r="C160" s="346"/>
      <c r="D160" s="347"/>
      <c r="E160" s="363">
        <v>21.84</v>
      </c>
      <c r="F160" s="364"/>
      <c r="G160" s="13">
        <f>+F216</f>
        <v>0.43030000000000002</v>
      </c>
      <c r="H160" s="27">
        <f>+H216</f>
        <v>0.56520000000000004</v>
      </c>
      <c r="I160" s="11">
        <v>43044</v>
      </c>
      <c r="J160" s="11">
        <v>44772</v>
      </c>
      <c r="K160" s="12">
        <f t="shared" si="0"/>
        <v>1728</v>
      </c>
      <c r="L160" s="679"/>
      <c r="M160" s="680"/>
      <c r="N160" s="680"/>
      <c r="O160" s="680"/>
      <c r="P160" s="680"/>
      <c r="Q160" s="680"/>
      <c r="R160" s="680"/>
      <c r="S160" s="680"/>
      <c r="T160" s="681"/>
    </row>
    <row r="161" spans="2:20" s="3" customFormat="1" ht="30.75" customHeight="1" x14ac:dyDescent="0.2">
      <c r="B161" s="345" t="s">
        <v>70</v>
      </c>
      <c r="C161" s="346"/>
      <c r="D161" s="347"/>
      <c r="E161" s="363">
        <v>0</v>
      </c>
      <c r="F161" s="364"/>
      <c r="G161" s="151">
        <f>F251</f>
        <v>1</v>
      </c>
      <c r="H161" s="152">
        <f>H251</f>
        <v>1</v>
      </c>
      <c r="I161" s="11">
        <v>42689</v>
      </c>
      <c r="J161" s="11">
        <v>42840</v>
      </c>
      <c r="K161" s="12">
        <f t="shared" si="0"/>
        <v>151</v>
      </c>
      <c r="L161" s="679"/>
      <c r="M161" s="680"/>
      <c r="N161" s="680"/>
      <c r="O161" s="680"/>
      <c r="P161" s="680"/>
      <c r="Q161" s="680"/>
      <c r="R161" s="680"/>
      <c r="S161" s="680"/>
      <c r="T161" s="681"/>
    </row>
    <row r="162" spans="2:20" s="3" customFormat="1" ht="25.5" customHeight="1" x14ac:dyDescent="0.2">
      <c r="B162" s="345" t="s">
        <v>71</v>
      </c>
      <c r="C162" s="346"/>
      <c r="D162" s="347"/>
      <c r="E162" s="363">
        <v>34.69</v>
      </c>
      <c r="F162" s="364"/>
      <c r="G162" s="13">
        <f>+E266</f>
        <v>0.68889999999999996</v>
      </c>
      <c r="H162" s="27">
        <f>+G266</f>
        <v>0.78290000000000004</v>
      </c>
      <c r="I162" s="11">
        <v>42684</v>
      </c>
      <c r="J162" s="11">
        <v>44923</v>
      </c>
      <c r="K162" s="12">
        <f t="shared" si="0"/>
        <v>2239</v>
      </c>
      <c r="L162" s="679"/>
      <c r="M162" s="680"/>
      <c r="N162" s="680"/>
      <c r="O162" s="680"/>
      <c r="P162" s="680"/>
      <c r="Q162" s="680"/>
      <c r="R162" s="680"/>
      <c r="S162" s="680"/>
      <c r="T162" s="681"/>
    </row>
    <row r="163" spans="2:20" s="3" customFormat="1" ht="23.25" customHeight="1" x14ac:dyDescent="0.2">
      <c r="B163" s="345" t="s">
        <v>589</v>
      </c>
      <c r="C163" s="346"/>
      <c r="D163" s="347"/>
      <c r="E163" s="667">
        <v>4.58</v>
      </c>
      <c r="F163" s="668"/>
      <c r="G163" s="151">
        <f>+H289</f>
        <v>1</v>
      </c>
      <c r="H163" s="152">
        <f>+H286</f>
        <v>1</v>
      </c>
      <c r="I163" s="11">
        <v>42684</v>
      </c>
      <c r="J163" s="11">
        <v>43895</v>
      </c>
      <c r="K163" s="673">
        <f t="shared" si="0"/>
        <v>1211</v>
      </c>
      <c r="L163" s="679"/>
      <c r="M163" s="680"/>
      <c r="N163" s="680"/>
      <c r="O163" s="680"/>
      <c r="P163" s="680"/>
      <c r="Q163" s="680"/>
      <c r="R163" s="680"/>
      <c r="S163" s="680"/>
      <c r="T163" s="681"/>
    </row>
    <row r="164" spans="2:20" s="3" customFormat="1" ht="22.5" customHeight="1" x14ac:dyDescent="0.2">
      <c r="B164" s="345" t="s">
        <v>590</v>
      </c>
      <c r="C164" s="346"/>
      <c r="D164" s="347"/>
      <c r="E164" s="669"/>
      <c r="F164" s="670"/>
      <c r="G164" s="151">
        <f>+F299</f>
        <v>1</v>
      </c>
      <c r="H164" s="152">
        <f>+H299</f>
        <v>1</v>
      </c>
      <c r="I164" s="11">
        <v>42684</v>
      </c>
      <c r="J164" s="11">
        <v>43895</v>
      </c>
      <c r="K164" s="674"/>
      <c r="L164" s="679"/>
      <c r="M164" s="680"/>
      <c r="N164" s="680"/>
      <c r="O164" s="680"/>
      <c r="P164" s="680"/>
      <c r="Q164" s="680"/>
      <c r="R164" s="680"/>
      <c r="S164" s="680"/>
      <c r="T164" s="681"/>
    </row>
    <row r="165" spans="2:20" s="18" customFormat="1" ht="19.5" customHeight="1" x14ac:dyDescent="0.2">
      <c r="B165" s="345" t="s">
        <v>101</v>
      </c>
      <c r="C165" s="346"/>
      <c r="D165" s="347"/>
      <c r="E165" s="671"/>
      <c r="F165" s="672"/>
      <c r="G165" s="151">
        <v>1</v>
      </c>
      <c r="H165" s="152">
        <v>1</v>
      </c>
      <c r="I165" s="14"/>
      <c r="J165" s="14"/>
      <c r="K165" s="675"/>
      <c r="L165" s="679"/>
      <c r="M165" s="680"/>
      <c r="N165" s="680"/>
      <c r="O165" s="680"/>
      <c r="P165" s="680"/>
      <c r="Q165" s="680"/>
      <c r="R165" s="680"/>
      <c r="S165" s="680"/>
      <c r="T165" s="681"/>
    </row>
    <row r="166" spans="2:20" s="18" customFormat="1" ht="21.75" customHeight="1" x14ac:dyDescent="0.25">
      <c r="B166" s="664" t="s">
        <v>72</v>
      </c>
      <c r="C166" s="666"/>
      <c r="D166" s="665"/>
      <c r="E166" s="662">
        <f>SUM(E159:F163)</f>
        <v>100</v>
      </c>
      <c r="F166" s="663"/>
      <c r="G166" s="148">
        <f>+G159*E159+G160*E160+G161*E161+G162*E162+G164*E163</f>
        <v>61.964158999999988</v>
      </c>
      <c r="H166" s="148">
        <f>+H159*E159+H160*E160+H161*E161+H162*E162+H165*E163</f>
        <v>73.580833999999996</v>
      </c>
      <c r="I166" s="149">
        <v>42684</v>
      </c>
      <c r="J166" s="149">
        <v>44549</v>
      </c>
      <c r="K166" s="150">
        <f t="shared" si="0"/>
        <v>1865</v>
      </c>
      <c r="L166" s="679"/>
      <c r="M166" s="680"/>
      <c r="N166" s="680"/>
      <c r="O166" s="680"/>
      <c r="P166" s="680"/>
      <c r="Q166" s="680"/>
      <c r="R166" s="680"/>
      <c r="S166" s="680"/>
      <c r="T166" s="681"/>
    </row>
    <row r="167" spans="2:20" s="18" customFormat="1" ht="14.25" x14ac:dyDescent="0.2">
      <c r="B167" s="97"/>
      <c r="C167" s="97"/>
      <c r="D167" s="97"/>
      <c r="E167" s="13"/>
      <c r="F167" s="13"/>
      <c r="G167" s="15"/>
      <c r="H167" s="14"/>
      <c r="I167" s="16"/>
      <c r="J167" s="14"/>
      <c r="K167" s="14"/>
      <c r="L167" s="682"/>
      <c r="M167" s="683"/>
      <c r="N167" s="683"/>
      <c r="O167" s="683"/>
      <c r="P167" s="683"/>
      <c r="Q167" s="683"/>
      <c r="R167" s="683"/>
      <c r="S167" s="683"/>
      <c r="T167" s="684"/>
    </row>
    <row r="168" spans="2:20" s="3" customFormat="1" ht="15" customHeight="1" x14ac:dyDescent="0.2">
      <c r="B168" s="358" t="s">
        <v>73</v>
      </c>
      <c r="C168" s="359"/>
      <c r="D168" s="359"/>
      <c r="E168" s="359"/>
      <c r="F168" s="359"/>
      <c r="G168" s="359"/>
      <c r="H168" s="359"/>
      <c r="I168" s="359"/>
      <c r="J168" s="359"/>
      <c r="K168" s="359"/>
      <c r="L168" s="359"/>
      <c r="M168" s="359"/>
      <c r="N168" s="359"/>
      <c r="O168" s="359"/>
      <c r="P168" s="359"/>
      <c r="Q168" s="359"/>
      <c r="R168" s="359"/>
      <c r="S168" s="359"/>
      <c r="T168" s="360"/>
    </row>
    <row r="169" spans="2:20" s="3" customFormat="1" ht="22.5" customHeight="1" x14ac:dyDescent="0.2">
      <c r="B169" s="365" t="s">
        <v>496</v>
      </c>
      <c r="C169" s="366"/>
      <c r="D169" s="366"/>
      <c r="E169" s="366"/>
      <c r="F169" s="366"/>
      <c r="G169" s="366"/>
      <c r="H169" s="366"/>
      <c r="I169" s="366"/>
      <c r="J169" s="366"/>
      <c r="K169" s="366"/>
      <c r="L169" s="366"/>
      <c r="M169" s="366"/>
      <c r="N169" s="366"/>
      <c r="O169" s="366"/>
      <c r="P169" s="366"/>
      <c r="Q169" s="366"/>
      <c r="R169" s="366"/>
      <c r="S169" s="366"/>
      <c r="T169" s="367"/>
    </row>
    <row r="170" spans="2:20" s="3" customFormat="1" ht="33.75" customHeight="1" x14ac:dyDescent="0.2">
      <c r="B170" s="333" t="s">
        <v>116</v>
      </c>
      <c r="C170" s="334"/>
      <c r="D170" s="334"/>
      <c r="E170" s="334"/>
      <c r="F170" s="334"/>
      <c r="G170" s="334"/>
      <c r="H170" s="334"/>
      <c r="I170" s="334"/>
      <c r="J170" s="334"/>
      <c r="K170" s="335"/>
      <c r="L170" s="349"/>
      <c r="M170" s="350"/>
      <c r="N170" s="350"/>
      <c r="O170" s="350"/>
      <c r="P170" s="350"/>
      <c r="Q170" s="350"/>
      <c r="R170" s="350"/>
      <c r="S170" s="350"/>
      <c r="T170" s="351"/>
    </row>
    <row r="171" spans="2:20" s="3" customFormat="1" ht="22.5" customHeight="1" x14ac:dyDescent="0.2">
      <c r="B171" s="280" t="s">
        <v>74</v>
      </c>
      <c r="C171" s="280"/>
      <c r="D171" s="280"/>
      <c r="E171" s="306" t="s">
        <v>440</v>
      </c>
      <c r="F171" s="307"/>
      <c r="G171" s="280" t="s">
        <v>64</v>
      </c>
      <c r="H171" s="280"/>
      <c r="I171" s="280" t="s">
        <v>75</v>
      </c>
      <c r="J171" s="280"/>
      <c r="K171" s="280"/>
      <c r="L171" s="352"/>
      <c r="M171" s="353"/>
      <c r="N171" s="353"/>
      <c r="O171" s="353"/>
      <c r="P171" s="353"/>
      <c r="Q171" s="353"/>
      <c r="R171" s="353"/>
      <c r="S171" s="353"/>
      <c r="T171" s="354"/>
    </row>
    <row r="172" spans="2:20" s="3" customFormat="1" ht="22.5" customHeight="1" x14ac:dyDescent="0.2">
      <c r="B172" s="289" t="s">
        <v>76</v>
      </c>
      <c r="C172" s="289"/>
      <c r="D172" s="289"/>
      <c r="E172" s="376">
        <f>+G175</f>
        <v>0.61939999999999995</v>
      </c>
      <c r="F172" s="377"/>
      <c r="G172" s="361">
        <v>0.75849999999999995</v>
      </c>
      <c r="H172" s="361"/>
      <c r="I172" s="362">
        <f>E172-G172</f>
        <v>-0.1391</v>
      </c>
      <c r="J172" s="362"/>
      <c r="K172" s="362"/>
      <c r="L172" s="352"/>
      <c r="M172" s="353"/>
      <c r="N172" s="353"/>
      <c r="O172" s="353"/>
      <c r="P172" s="353"/>
      <c r="Q172" s="353"/>
      <c r="R172" s="353"/>
      <c r="S172" s="353"/>
      <c r="T172" s="354"/>
    </row>
    <row r="173" spans="2:20" s="3" customFormat="1" ht="22.5" customHeight="1" x14ac:dyDescent="0.2">
      <c r="B173" s="368"/>
      <c r="C173" s="369"/>
      <c r="D173" s="369"/>
      <c r="E173" s="369"/>
      <c r="F173" s="369"/>
      <c r="G173" s="369"/>
      <c r="H173" s="369"/>
      <c r="I173" s="369"/>
      <c r="J173" s="369"/>
      <c r="K173" s="370"/>
      <c r="L173" s="352"/>
      <c r="M173" s="353"/>
      <c r="N173" s="353"/>
      <c r="O173" s="353"/>
      <c r="P173" s="353"/>
      <c r="Q173" s="353"/>
      <c r="R173" s="353"/>
      <c r="S173" s="353"/>
      <c r="T173" s="354"/>
    </row>
    <row r="174" spans="2:20" s="3" customFormat="1" ht="32.25" customHeight="1" x14ac:dyDescent="0.2">
      <c r="B174" s="280" t="s">
        <v>77</v>
      </c>
      <c r="C174" s="280"/>
      <c r="D174" s="280" t="s">
        <v>66</v>
      </c>
      <c r="E174" s="280"/>
      <c r="F174" s="93" t="s">
        <v>78</v>
      </c>
      <c r="G174" s="362" t="s">
        <v>79</v>
      </c>
      <c r="H174" s="362"/>
      <c r="I174" s="93" t="s">
        <v>80</v>
      </c>
      <c r="J174" s="362" t="s">
        <v>81</v>
      </c>
      <c r="K174" s="362"/>
      <c r="L174" s="352"/>
      <c r="M174" s="353"/>
      <c r="N174" s="353"/>
      <c r="O174" s="353"/>
      <c r="P174" s="353"/>
      <c r="Q174" s="353"/>
      <c r="R174" s="353"/>
      <c r="S174" s="353"/>
      <c r="T174" s="354"/>
    </row>
    <row r="175" spans="2:20" s="3" customFormat="1" ht="29.25" customHeight="1" x14ac:dyDescent="0.2">
      <c r="B175" s="344">
        <f>I159</f>
        <v>42684</v>
      </c>
      <c r="C175" s="266"/>
      <c r="D175" s="344">
        <f>J159</f>
        <v>44923</v>
      </c>
      <c r="E175" s="266"/>
      <c r="F175" s="17">
        <f>K159</f>
        <v>2239</v>
      </c>
      <c r="G175" s="376">
        <v>0.61939999999999995</v>
      </c>
      <c r="H175" s="685"/>
      <c r="I175" s="685"/>
      <c r="J175" s="685"/>
      <c r="K175" s="377"/>
      <c r="L175" s="352"/>
      <c r="M175" s="353"/>
      <c r="N175" s="353"/>
      <c r="O175" s="353"/>
      <c r="P175" s="353"/>
      <c r="Q175" s="353"/>
      <c r="R175" s="353"/>
      <c r="S175" s="353"/>
      <c r="T175" s="354"/>
    </row>
    <row r="176" spans="2:20" s="3" customFormat="1" ht="25.5" customHeight="1" x14ac:dyDescent="0.2">
      <c r="B176" s="368"/>
      <c r="C176" s="369"/>
      <c r="D176" s="369"/>
      <c r="E176" s="369"/>
      <c r="F176" s="369"/>
      <c r="G176" s="369"/>
      <c r="H176" s="369"/>
      <c r="I176" s="369"/>
      <c r="J176" s="369"/>
      <c r="K176" s="370"/>
      <c r="L176" s="352"/>
      <c r="M176" s="353"/>
      <c r="N176" s="353"/>
      <c r="O176" s="353"/>
      <c r="P176" s="353"/>
      <c r="Q176" s="353"/>
      <c r="R176" s="353"/>
      <c r="S176" s="353"/>
      <c r="T176" s="354"/>
    </row>
    <row r="177" spans="2:20" s="3" customFormat="1" ht="19.5" customHeight="1" x14ac:dyDescent="0.2">
      <c r="B177" s="333" t="s">
        <v>82</v>
      </c>
      <c r="C177" s="334"/>
      <c r="D177" s="334"/>
      <c r="E177" s="334"/>
      <c r="F177" s="334"/>
      <c r="G177" s="334"/>
      <c r="H177" s="334"/>
      <c r="I177" s="334"/>
      <c r="J177" s="334"/>
      <c r="K177" s="335"/>
      <c r="L177" s="355"/>
      <c r="M177" s="356"/>
      <c r="N177" s="356"/>
      <c r="O177" s="356"/>
      <c r="P177" s="356"/>
      <c r="Q177" s="356"/>
      <c r="R177" s="356"/>
      <c r="S177" s="356"/>
      <c r="T177" s="357"/>
    </row>
    <row r="178" spans="2:20" s="3" customFormat="1" ht="22.5" customHeight="1" x14ac:dyDescent="0.2">
      <c r="B178" s="348" t="s">
        <v>83</v>
      </c>
      <c r="C178" s="348"/>
      <c r="D178" s="348"/>
      <c r="E178" s="348"/>
      <c r="F178" s="332" t="s">
        <v>662</v>
      </c>
      <c r="G178" s="332"/>
      <c r="H178" s="332"/>
      <c r="I178" s="332"/>
      <c r="J178" s="409" t="s">
        <v>84</v>
      </c>
      <c r="K178" s="410"/>
      <c r="L178" s="410"/>
      <c r="M178" s="410"/>
      <c r="N178" s="410"/>
      <c r="O178" s="410"/>
      <c r="P178" s="410"/>
      <c r="Q178" s="410"/>
      <c r="R178" s="410"/>
      <c r="S178" s="410"/>
      <c r="T178" s="411"/>
    </row>
    <row r="179" spans="2:20" s="3" customFormat="1" ht="19.5" customHeight="1" x14ac:dyDescent="0.2">
      <c r="B179" s="348" t="s">
        <v>85</v>
      </c>
      <c r="C179" s="348"/>
      <c r="D179" s="348" t="s">
        <v>441</v>
      </c>
      <c r="E179" s="348"/>
      <c r="F179" s="332"/>
      <c r="G179" s="332"/>
      <c r="H179" s="332"/>
      <c r="I179" s="332"/>
      <c r="J179" s="412"/>
      <c r="K179" s="413"/>
      <c r="L179" s="413"/>
      <c r="M179" s="413"/>
      <c r="N179" s="413"/>
      <c r="O179" s="413"/>
      <c r="P179" s="413"/>
      <c r="Q179" s="413"/>
      <c r="R179" s="413"/>
      <c r="S179" s="413"/>
      <c r="T179" s="414"/>
    </row>
    <row r="180" spans="2:20" s="3" customFormat="1" ht="66.599999999999994" customHeight="1" x14ac:dyDescent="0.2">
      <c r="B180" s="267" t="s">
        <v>495</v>
      </c>
      <c r="C180" s="268"/>
      <c r="D180" s="267" t="s">
        <v>594</v>
      </c>
      <c r="E180" s="268"/>
      <c r="F180" s="267" t="s">
        <v>612</v>
      </c>
      <c r="G180" s="269"/>
      <c r="H180" s="269"/>
      <c r="I180" s="268"/>
      <c r="J180" s="270" t="s">
        <v>1054</v>
      </c>
      <c r="K180" s="271"/>
      <c r="L180" s="271"/>
      <c r="M180" s="271"/>
      <c r="N180" s="271"/>
      <c r="O180" s="271"/>
      <c r="P180" s="271"/>
      <c r="Q180" s="271"/>
      <c r="R180" s="271"/>
      <c r="S180" s="271"/>
      <c r="T180" s="272"/>
    </row>
    <row r="181" spans="2:20" s="3" customFormat="1" ht="70.900000000000006" customHeight="1" x14ac:dyDescent="0.2">
      <c r="B181" s="267" t="s">
        <v>631</v>
      </c>
      <c r="C181" s="268"/>
      <c r="D181" s="267" t="s">
        <v>675</v>
      </c>
      <c r="E181" s="268"/>
      <c r="F181" s="336" t="s">
        <v>1027</v>
      </c>
      <c r="G181" s="337"/>
      <c r="H181" s="337"/>
      <c r="I181" s="338"/>
      <c r="J181" s="270" t="s">
        <v>1055</v>
      </c>
      <c r="K181" s="271"/>
      <c r="L181" s="271"/>
      <c r="M181" s="271"/>
      <c r="N181" s="271"/>
      <c r="O181" s="271"/>
      <c r="P181" s="271"/>
      <c r="Q181" s="271"/>
      <c r="R181" s="271"/>
      <c r="S181" s="271"/>
      <c r="T181" s="272"/>
    </row>
    <row r="182" spans="2:20" s="3" customFormat="1" ht="45" customHeight="1" x14ac:dyDescent="0.2">
      <c r="B182" s="267" t="s">
        <v>675</v>
      </c>
      <c r="C182" s="268"/>
      <c r="D182" s="267" t="s">
        <v>692</v>
      </c>
      <c r="E182" s="268"/>
      <c r="F182" s="336" t="s">
        <v>1028</v>
      </c>
      <c r="G182" s="337"/>
      <c r="H182" s="337"/>
      <c r="I182" s="338"/>
      <c r="J182" s="270" t="s">
        <v>1029</v>
      </c>
      <c r="K182" s="271"/>
      <c r="L182" s="271"/>
      <c r="M182" s="271"/>
      <c r="N182" s="271"/>
      <c r="O182" s="271"/>
      <c r="P182" s="271"/>
      <c r="Q182" s="271"/>
      <c r="R182" s="271"/>
      <c r="S182" s="271"/>
      <c r="T182" s="272"/>
    </row>
    <row r="183" spans="2:20" s="3" customFormat="1" ht="48.6" customHeight="1" x14ac:dyDescent="0.2">
      <c r="B183" s="267" t="s">
        <v>684</v>
      </c>
      <c r="C183" s="268"/>
      <c r="D183" s="267" t="s">
        <v>685</v>
      </c>
      <c r="E183" s="268"/>
      <c r="F183" s="336" t="s">
        <v>693</v>
      </c>
      <c r="G183" s="337"/>
      <c r="H183" s="337"/>
      <c r="I183" s="338"/>
      <c r="J183" s="270" t="s">
        <v>1030</v>
      </c>
      <c r="K183" s="271"/>
      <c r="L183" s="271"/>
      <c r="M183" s="271"/>
      <c r="N183" s="271"/>
      <c r="O183" s="271"/>
      <c r="P183" s="271"/>
      <c r="Q183" s="271"/>
      <c r="R183" s="271"/>
      <c r="S183" s="271"/>
      <c r="T183" s="272"/>
    </row>
    <row r="184" spans="2:20" s="3" customFormat="1" ht="44.45" customHeight="1" x14ac:dyDescent="0.2">
      <c r="B184" s="267" t="s">
        <v>685</v>
      </c>
      <c r="C184" s="268"/>
      <c r="D184" s="267" t="s">
        <v>786</v>
      </c>
      <c r="E184" s="268"/>
      <c r="F184" s="336" t="s">
        <v>693</v>
      </c>
      <c r="G184" s="337"/>
      <c r="H184" s="337"/>
      <c r="I184" s="338"/>
      <c r="J184" s="270" t="s">
        <v>1031</v>
      </c>
      <c r="K184" s="271"/>
      <c r="L184" s="271"/>
      <c r="M184" s="271"/>
      <c r="N184" s="271"/>
      <c r="O184" s="271"/>
      <c r="P184" s="271"/>
      <c r="Q184" s="271"/>
      <c r="R184" s="271"/>
      <c r="S184" s="271"/>
      <c r="T184" s="272"/>
    </row>
    <row r="185" spans="2:20" s="3" customFormat="1" ht="36.6" customHeight="1" x14ac:dyDescent="0.2">
      <c r="B185" s="267" t="s">
        <v>595</v>
      </c>
      <c r="C185" s="268"/>
      <c r="D185" s="267"/>
      <c r="E185" s="268"/>
      <c r="F185" s="336" t="s">
        <v>705</v>
      </c>
      <c r="G185" s="337"/>
      <c r="H185" s="337"/>
      <c r="I185" s="338"/>
      <c r="J185" s="270" t="s">
        <v>975</v>
      </c>
      <c r="K185" s="271"/>
      <c r="L185" s="271"/>
      <c r="M185" s="271"/>
      <c r="N185" s="271"/>
      <c r="O185" s="271"/>
      <c r="P185" s="271"/>
      <c r="Q185" s="271"/>
      <c r="R185" s="271"/>
      <c r="S185" s="271"/>
      <c r="T185" s="272"/>
    </row>
    <row r="186" spans="2:20" s="3" customFormat="1" ht="40.15" customHeight="1" x14ac:dyDescent="0.2">
      <c r="B186" s="336" t="s">
        <v>1032</v>
      </c>
      <c r="C186" s="338"/>
      <c r="D186" s="267" t="s">
        <v>737</v>
      </c>
      <c r="E186" s="268"/>
      <c r="F186" s="336" t="s">
        <v>1033</v>
      </c>
      <c r="G186" s="337"/>
      <c r="H186" s="337"/>
      <c r="I186" s="338"/>
      <c r="J186" s="270" t="s">
        <v>1034</v>
      </c>
      <c r="K186" s="271"/>
      <c r="L186" s="271"/>
      <c r="M186" s="271"/>
      <c r="N186" s="271"/>
      <c r="O186" s="271"/>
      <c r="P186" s="271"/>
      <c r="Q186" s="271"/>
      <c r="R186" s="271"/>
      <c r="S186" s="271"/>
      <c r="T186" s="272"/>
    </row>
    <row r="187" spans="2:20" s="3" customFormat="1" ht="51" customHeight="1" x14ac:dyDescent="0.2">
      <c r="B187" s="336" t="s">
        <v>737</v>
      </c>
      <c r="C187" s="338"/>
      <c r="D187" s="267"/>
      <c r="E187" s="268"/>
      <c r="F187" s="336" t="s">
        <v>787</v>
      </c>
      <c r="G187" s="337"/>
      <c r="H187" s="337"/>
      <c r="I187" s="338"/>
      <c r="J187" s="270" t="s">
        <v>1035</v>
      </c>
      <c r="K187" s="271"/>
      <c r="L187" s="271"/>
      <c r="M187" s="271"/>
      <c r="N187" s="271"/>
      <c r="O187" s="271"/>
      <c r="P187" s="271"/>
      <c r="Q187" s="271"/>
      <c r="R187" s="271"/>
      <c r="S187" s="271"/>
      <c r="T187" s="272"/>
    </row>
    <row r="188" spans="2:20" s="3" customFormat="1" ht="52.15" customHeight="1" x14ac:dyDescent="0.2">
      <c r="B188" s="336" t="s">
        <v>794</v>
      </c>
      <c r="C188" s="338"/>
      <c r="D188" s="267" t="s">
        <v>795</v>
      </c>
      <c r="E188" s="268"/>
      <c r="F188" s="267" t="s">
        <v>796</v>
      </c>
      <c r="G188" s="269"/>
      <c r="H188" s="269"/>
      <c r="I188" s="268"/>
      <c r="J188" s="270" t="s">
        <v>1036</v>
      </c>
      <c r="K188" s="271"/>
      <c r="L188" s="271"/>
      <c r="M188" s="271"/>
      <c r="N188" s="271"/>
      <c r="O188" s="271"/>
      <c r="P188" s="271"/>
      <c r="Q188" s="271"/>
      <c r="R188" s="271"/>
      <c r="S188" s="271"/>
      <c r="T188" s="272"/>
    </row>
    <row r="189" spans="2:20" s="3" customFormat="1" ht="70.150000000000006" customHeight="1" x14ac:dyDescent="0.2">
      <c r="B189" s="336" t="s">
        <v>646</v>
      </c>
      <c r="C189" s="338"/>
      <c r="D189" s="267"/>
      <c r="E189" s="268"/>
      <c r="F189" s="267" t="s">
        <v>686</v>
      </c>
      <c r="G189" s="269"/>
      <c r="H189" s="269"/>
      <c r="I189" s="268"/>
      <c r="J189" s="270" t="s">
        <v>1037</v>
      </c>
      <c r="K189" s="271"/>
      <c r="L189" s="271"/>
      <c r="M189" s="271"/>
      <c r="N189" s="271"/>
      <c r="O189" s="271"/>
      <c r="P189" s="271"/>
      <c r="Q189" s="271"/>
      <c r="R189" s="271"/>
      <c r="S189" s="271"/>
      <c r="T189" s="272"/>
    </row>
    <row r="190" spans="2:20" s="3" customFormat="1" ht="53.45" customHeight="1" x14ac:dyDescent="0.2">
      <c r="B190" s="336" t="s">
        <v>632</v>
      </c>
      <c r="C190" s="338"/>
      <c r="D190" s="267"/>
      <c r="E190" s="268"/>
      <c r="F190" s="267" t="s">
        <v>687</v>
      </c>
      <c r="G190" s="269"/>
      <c r="H190" s="269"/>
      <c r="I190" s="268"/>
      <c r="J190" s="270" t="s">
        <v>976</v>
      </c>
      <c r="K190" s="271"/>
      <c r="L190" s="271"/>
      <c r="M190" s="271"/>
      <c r="N190" s="271"/>
      <c r="O190" s="271"/>
      <c r="P190" s="271"/>
      <c r="Q190" s="271"/>
      <c r="R190" s="271"/>
      <c r="S190" s="271"/>
      <c r="T190" s="272"/>
    </row>
    <row r="191" spans="2:20" s="3" customFormat="1" ht="32.450000000000003" customHeight="1" x14ac:dyDescent="0.2">
      <c r="B191" s="336" t="s">
        <v>818</v>
      </c>
      <c r="C191" s="338"/>
      <c r="D191" s="267"/>
      <c r="E191" s="268"/>
      <c r="F191" s="267" t="s">
        <v>796</v>
      </c>
      <c r="G191" s="269"/>
      <c r="H191" s="269"/>
      <c r="I191" s="268"/>
      <c r="J191" s="270" t="s">
        <v>977</v>
      </c>
      <c r="K191" s="271"/>
      <c r="L191" s="271"/>
      <c r="M191" s="271"/>
      <c r="N191" s="271"/>
      <c r="O191" s="271"/>
      <c r="P191" s="271"/>
      <c r="Q191" s="271"/>
      <c r="R191" s="271"/>
      <c r="S191" s="271"/>
      <c r="T191" s="272"/>
    </row>
    <row r="192" spans="2:20" s="3" customFormat="1" ht="32.450000000000003" customHeight="1" x14ac:dyDescent="0.2">
      <c r="B192" s="336" t="s">
        <v>676</v>
      </c>
      <c r="C192" s="338"/>
      <c r="D192" s="267"/>
      <c r="E192" s="268"/>
      <c r="F192" s="267" t="s">
        <v>663</v>
      </c>
      <c r="G192" s="269"/>
      <c r="H192" s="269"/>
      <c r="I192" s="268"/>
      <c r="J192" s="270" t="s">
        <v>1038</v>
      </c>
      <c r="K192" s="271"/>
      <c r="L192" s="271"/>
      <c r="M192" s="271"/>
      <c r="N192" s="271"/>
      <c r="O192" s="271"/>
      <c r="P192" s="271"/>
      <c r="Q192" s="271"/>
      <c r="R192" s="271"/>
      <c r="S192" s="271"/>
      <c r="T192" s="272"/>
    </row>
    <row r="193" spans="2:20" s="3" customFormat="1" ht="70.150000000000006" customHeight="1" x14ac:dyDescent="0.2">
      <c r="B193" s="267" t="s">
        <v>738</v>
      </c>
      <c r="C193" s="268"/>
      <c r="D193" s="267" t="s">
        <v>797</v>
      </c>
      <c r="E193" s="268"/>
      <c r="F193" s="336" t="s">
        <v>739</v>
      </c>
      <c r="G193" s="337"/>
      <c r="H193" s="337"/>
      <c r="I193" s="338"/>
      <c r="J193" s="270" t="s">
        <v>1039</v>
      </c>
      <c r="K193" s="271"/>
      <c r="L193" s="271"/>
      <c r="M193" s="271"/>
      <c r="N193" s="271"/>
      <c r="O193" s="271"/>
      <c r="P193" s="271"/>
      <c r="Q193" s="271"/>
      <c r="R193" s="271"/>
      <c r="S193" s="271"/>
      <c r="T193" s="272"/>
    </row>
    <row r="194" spans="2:20" s="3" customFormat="1" ht="77.45" customHeight="1" x14ac:dyDescent="0.2">
      <c r="B194" s="267" t="s">
        <v>613</v>
      </c>
      <c r="C194" s="268"/>
      <c r="D194" s="267"/>
      <c r="E194" s="268"/>
      <c r="F194" s="336" t="s">
        <v>733</v>
      </c>
      <c r="G194" s="337"/>
      <c r="H194" s="337"/>
      <c r="I194" s="338"/>
      <c r="J194" s="270" t="s">
        <v>1040</v>
      </c>
      <c r="K194" s="271"/>
      <c r="L194" s="271"/>
      <c r="M194" s="271"/>
      <c r="N194" s="271"/>
      <c r="O194" s="271"/>
      <c r="P194" s="271"/>
      <c r="Q194" s="271"/>
      <c r="R194" s="271"/>
      <c r="S194" s="271"/>
      <c r="T194" s="272"/>
    </row>
    <row r="195" spans="2:20" s="3" customFormat="1" ht="42.6" customHeight="1" x14ac:dyDescent="0.2">
      <c r="B195" s="267" t="s">
        <v>740</v>
      </c>
      <c r="C195" s="268"/>
      <c r="D195" s="267"/>
      <c r="E195" s="268"/>
      <c r="F195" s="336" t="s">
        <v>741</v>
      </c>
      <c r="G195" s="337"/>
      <c r="H195" s="337"/>
      <c r="I195" s="338"/>
      <c r="J195" s="270" t="s">
        <v>978</v>
      </c>
      <c r="K195" s="271"/>
      <c r="L195" s="271"/>
      <c r="M195" s="271"/>
      <c r="N195" s="271"/>
      <c r="O195" s="271"/>
      <c r="P195" s="271"/>
      <c r="Q195" s="271"/>
      <c r="R195" s="271"/>
      <c r="S195" s="271"/>
      <c r="T195" s="272"/>
    </row>
    <row r="196" spans="2:20" s="3" customFormat="1" ht="69" customHeight="1" x14ac:dyDescent="0.2">
      <c r="B196" s="267" t="s">
        <v>694</v>
      </c>
      <c r="C196" s="268"/>
      <c r="D196" s="267"/>
      <c r="E196" s="268"/>
      <c r="F196" s="336" t="s">
        <v>1041</v>
      </c>
      <c r="G196" s="337"/>
      <c r="H196" s="337"/>
      <c r="I196" s="338"/>
      <c r="J196" s="270" t="s">
        <v>1042</v>
      </c>
      <c r="K196" s="271"/>
      <c r="L196" s="271"/>
      <c r="M196" s="271"/>
      <c r="N196" s="271"/>
      <c r="O196" s="271"/>
      <c r="P196" s="271"/>
      <c r="Q196" s="271"/>
      <c r="R196" s="271"/>
      <c r="S196" s="271"/>
      <c r="T196" s="272"/>
    </row>
    <row r="197" spans="2:20" s="3" customFormat="1" ht="49.9" customHeight="1" x14ac:dyDescent="0.2">
      <c r="B197" s="336" t="s">
        <v>596</v>
      </c>
      <c r="C197" s="338"/>
      <c r="D197" s="267"/>
      <c r="E197" s="268"/>
      <c r="F197" s="336" t="s">
        <v>603</v>
      </c>
      <c r="G197" s="337"/>
      <c r="H197" s="337"/>
      <c r="I197" s="338"/>
      <c r="J197" s="270" t="s">
        <v>788</v>
      </c>
      <c r="K197" s="271"/>
      <c r="L197" s="271"/>
      <c r="M197" s="271"/>
      <c r="N197" s="271"/>
      <c r="O197" s="271"/>
      <c r="P197" s="271"/>
      <c r="Q197" s="271"/>
      <c r="R197" s="271"/>
      <c r="S197" s="271"/>
      <c r="T197" s="272"/>
    </row>
    <row r="198" spans="2:20" s="3" customFormat="1" ht="83.45" customHeight="1" x14ac:dyDescent="0.2">
      <c r="B198" s="267" t="s">
        <v>633</v>
      </c>
      <c r="C198" s="268"/>
      <c r="D198" s="267"/>
      <c r="E198" s="268"/>
      <c r="F198" s="267" t="s">
        <v>1043</v>
      </c>
      <c r="G198" s="269"/>
      <c r="H198" s="269"/>
      <c r="I198" s="268"/>
      <c r="J198" s="270" t="s">
        <v>1044</v>
      </c>
      <c r="K198" s="271"/>
      <c r="L198" s="271"/>
      <c r="M198" s="271"/>
      <c r="N198" s="271"/>
      <c r="O198" s="271"/>
      <c r="P198" s="271"/>
      <c r="Q198" s="271"/>
      <c r="R198" s="271"/>
      <c r="S198" s="271"/>
      <c r="T198" s="272"/>
    </row>
    <row r="199" spans="2:20" s="3" customFormat="1" ht="72" customHeight="1" x14ac:dyDescent="0.2">
      <c r="B199" s="267" t="s">
        <v>734</v>
      </c>
      <c r="C199" s="268"/>
      <c r="D199" s="267"/>
      <c r="E199" s="268"/>
      <c r="F199" s="267" t="s">
        <v>819</v>
      </c>
      <c r="G199" s="269"/>
      <c r="H199" s="269"/>
      <c r="I199" s="268"/>
      <c r="J199" s="270" t="s">
        <v>1045</v>
      </c>
      <c r="K199" s="271"/>
      <c r="L199" s="271"/>
      <c r="M199" s="271"/>
      <c r="N199" s="271"/>
      <c r="O199" s="271"/>
      <c r="P199" s="271"/>
      <c r="Q199" s="271"/>
      <c r="R199" s="271"/>
      <c r="S199" s="271"/>
      <c r="T199" s="272"/>
    </row>
    <row r="200" spans="2:20" s="3" customFormat="1" ht="51" customHeight="1" x14ac:dyDescent="0.2">
      <c r="B200" s="267" t="s">
        <v>979</v>
      </c>
      <c r="C200" s="268"/>
      <c r="D200" s="267"/>
      <c r="E200" s="268"/>
      <c r="F200" s="267" t="s">
        <v>980</v>
      </c>
      <c r="G200" s="269"/>
      <c r="H200" s="269"/>
      <c r="I200" s="268"/>
      <c r="J200" s="270" t="s">
        <v>1046</v>
      </c>
      <c r="K200" s="271"/>
      <c r="L200" s="271"/>
      <c r="M200" s="271"/>
      <c r="N200" s="271"/>
      <c r="O200" s="271"/>
      <c r="P200" s="271"/>
      <c r="Q200" s="271"/>
      <c r="R200" s="271"/>
      <c r="S200" s="271"/>
      <c r="T200" s="272"/>
    </row>
    <row r="201" spans="2:20" s="3" customFormat="1" ht="42" customHeight="1" x14ac:dyDescent="0.2">
      <c r="B201" s="267" t="s">
        <v>823</v>
      </c>
      <c r="C201" s="268"/>
      <c r="D201" s="267"/>
      <c r="E201" s="268"/>
      <c r="F201" s="267" t="s">
        <v>824</v>
      </c>
      <c r="G201" s="269"/>
      <c r="H201" s="269"/>
      <c r="I201" s="268"/>
      <c r="J201" s="270" t="s">
        <v>1047</v>
      </c>
      <c r="K201" s="271"/>
      <c r="L201" s="271"/>
      <c r="M201" s="271"/>
      <c r="N201" s="271"/>
      <c r="O201" s="271"/>
      <c r="P201" s="271"/>
      <c r="Q201" s="271"/>
      <c r="R201" s="271"/>
      <c r="S201" s="271"/>
      <c r="T201" s="272"/>
    </row>
    <row r="202" spans="2:20" s="3" customFormat="1" ht="63" customHeight="1" x14ac:dyDescent="0.2">
      <c r="B202" s="267" t="s">
        <v>665</v>
      </c>
      <c r="C202" s="268"/>
      <c r="D202" s="267"/>
      <c r="E202" s="268"/>
      <c r="F202" s="267" t="s">
        <v>666</v>
      </c>
      <c r="G202" s="269"/>
      <c r="H202" s="269"/>
      <c r="I202" s="268"/>
      <c r="J202" s="270" t="s">
        <v>1048</v>
      </c>
      <c r="K202" s="271"/>
      <c r="L202" s="271"/>
      <c r="M202" s="271"/>
      <c r="N202" s="271"/>
      <c r="O202" s="271"/>
      <c r="P202" s="271"/>
      <c r="Q202" s="271"/>
      <c r="R202" s="271"/>
      <c r="S202" s="271"/>
      <c r="T202" s="272"/>
    </row>
    <row r="203" spans="2:20" s="3" customFormat="1" ht="48.6" customHeight="1" x14ac:dyDescent="0.2">
      <c r="B203" s="267" t="s">
        <v>634</v>
      </c>
      <c r="C203" s="268"/>
      <c r="D203" s="267" t="s">
        <v>647</v>
      </c>
      <c r="E203" s="268"/>
      <c r="F203" s="267" t="s">
        <v>981</v>
      </c>
      <c r="G203" s="269"/>
      <c r="H203" s="269"/>
      <c r="I203" s="268"/>
      <c r="J203" s="270" t="s">
        <v>982</v>
      </c>
      <c r="K203" s="271"/>
      <c r="L203" s="271"/>
      <c r="M203" s="271"/>
      <c r="N203" s="271"/>
      <c r="O203" s="271"/>
      <c r="P203" s="271"/>
      <c r="Q203" s="271"/>
      <c r="R203" s="271"/>
      <c r="S203" s="271"/>
      <c r="T203" s="272"/>
    </row>
    <row r="204" spans="2:20" s="3" customFormat="1" ht="84.6" customHeight="1" x14ac:dyDescent="0.2">
      <c r="B204" s="267" t="s">
        <v>664</v>
      </c>
      <c r="C204" s="268"/>
      <c r="D204" s="267" t="s">
        <v>677</v>
      </c>
      <c r="E204" s="268"/>
      <c r="F204" s="267" t="s">
        <v>983</v>
      </c>
      <c r="G204" s="269"/>
      <c r="H204" s="269"/>
      <c r="I204" s="268"/>
      <c r="J204" s="270" t="s">
        <v>1049</v>
      </c>
      <c r="K204" s="271"/>
      <c r="L204" s="271"/>
      <c r="M204" s="271"/>
      <c r="N204" s="271"/>
      <c r="O204" s="271"/>
      <c r="P204" s="271"/>
      <c r="Q204" s="271"/>
      <c r="R204" s="271"/>
      <c r="S204" s="271"/>
      <c r="T204" s="272"/>
    </row>
    <row r="205" spans="2:20" s="3" customFormat="1" ht="82.9" customHeight="1" x14ac:dyDescent="0.2">
      <c r="B205" s="267" t="s">
        <v>706</v>
      </c>
      <c r="C205" s="268"/>
      <c r="D205" s="267"/>
      <c r="E205" s="268"/>
      <c r="F205" s="267" t="s">
        <v>984</v>
      </c>
      <c r="G205" s="269"/>
      <c r="H205" s="269"/>
      <c r="I205" s="268"/>
      <c r="J205" s="270" t="s">
        <v>1050</v>
      </c>
      <c r="K205" s="271"/>
      <c r="L205" s="271"/>
      <c r="M205" s="271"/>
      <c r="N205" s="271"/>
      <c r="O205" s="271"/>
      <c r="P205" s="271"/>
      <c r="Q205" s="271"/>
      <c r="R205" s="271"/>
      <c r="S205" s="271"/>
      <c r="T205" s="272"/>
    </row>
    <row r="206" spans="2:20" s="3" customFormat="1" ht="37.15" customHeight="1" x14ac:dyDescent="0.2">
      <c r="B206" s="267" t="s">
        <v>985</v>
      </c>
      <c r="C206" s="268"/>
      <c r="D206" s="267"/>
      <c r="E206" s="268"/>
      <c r="F206" s="267" t="s">
        <v>825</v>
      </c>
      <c r="G206" s="269"/>
      <c r="H206" s="269"/>
      <c r="I206" s="268"/>
      <c r="J206" s="270" t="s">
        <v>1051</v>
      </c>
      <c r="K206" s="271"/>
      <c r="L206" s="271"/>
      <c r="M206" s="271"/>
      <c r="N206" s="271"/>
      <c r="O206" s="271"/>
      <c r="P206" s="271"/>
      <c r="Q206" s="271"/>
      <c r="R206" s="271"/>
      <c r="S206" s="271"/>
      <c r="T206" s="272"/>
    </row>
    <row r="207" spans="2:20" s="3" customFormat="1" ht="82.15" customHeight="1" x14ac:dyDescent="0.2">
      <c r="B207" s="267" t="s">
        <v>614</v>
      </c>
      <c r="C207" s="268"/>
      <c r="D207" s="267" t="s">
        <v>712</v>
      </c>
      <c r="E207" s="268"/>
      <c r="F207" s="267" t="s">
        <v>688</v>
      </c>
      <c r="G207" s="269"/>
      <c r="H207" s="269"/>
      <c r="I207" s="268"/>
      <c r="J207" s="270" t="s">
        <v>986</v>
      </c>
      <c r="K207" s="271"/>
      <c r="L207" s="271"/>
      <c r="M207" s="271"/>
      <c r="N207" s="271"/>
      <c r="O207" s="271"/>
      <c r="P207" s="271"/>
      <c r="Q207" s="271"/>
      <c r="R207" s="271"/>
      <c r="S207" s="271"/>
      <c r="T207" s="272"/>
    </row>
    <row r="208" spans="2:20" s="3" customFormat="1" ht="51" customHeight="1" x14ac:dyDescent="0.2">
      <c r="B208" s="267" t="s">
        <v>713</v>
      </c>
      <c r="C208" s="268"/>
      <c r="D208" s="267" t="s">
        <v>648</v>
      </c>
      <c r="E208" s="268"/>
      <c r="F208" s="267" t="s">
        <v>826</v>
      </c>
      <c r="G208" s="269"/>
      <c r="H208" s="269"/>
      <c r="I208" s="268"/>
      <c r="J208" s="270" t="s">
        <v>827</v>
      </c>
      <c r="K208" s="271"/>
      <c r="L208" s="271"/>
      <c r="M208" s="271"/>
      <c r="N208" s="271"/>
      <c r="O208" s="271"/>
      <c r="P208" s="271"/>
      <c r="Q208" s="271"/>
      <c r="R208" s="271"/>
      <c r="S208" s="271"/>
      <c r="T208" s="272"/>
    </row>
    <row r="209" spans="2:20" s="3" customFormat="1" ht="48" customHeight="1" x14ac:dyDescent="0.2">
      <c r="B209" s="267" t="s">
        <v>648</v>
      </c>
      <c r="C209" s="268"/>
      <c r="D209" s="267" t="s">
        <v>635</v>
      </c>
      <c r="E209" s="268"/>
      <c r="F209" s="267" t="s">
        <v>798</v>
      </c>
      <c r="G209" s="269"/>
      <c r="H209" s="269"/>
      <c r="I209" s="268"/>
      <c r="J209" s="270" t="s">
        <v>1052</v>
      </c>
      <c r="K209" s="271"/>
      <c r="L209" s="271"/>
      <c r="M209" s="271"/>
      <c r="N209" s="271"/>
      <c r="O209" s="271"/>
      <c r="P209" s="271"/>
      <c r="Q209" s="271"/>
      <c r="R209" s="271"/>
      <c r="S209" s="271"/>
      <c r="T209" s="272"/>
    </row>
    <row r="210" spans="2:20" s="3" customFormat="1" ht="69" customHeight="1" x14ac:dyDescent="0.2">
      <c r="B210" s="267" t="s">
        <v>635</v>
      </c>
      <c r="C210" s="268"/>
      <c r="D210" s="267" t="s">
        <v>615</v>
      </c>
      <c r="E210" s="268"/>
      <c r="F210" s="336" t="s">
        <v>714</v>
      </c>
      <c r="G210" s="337"/>
      <c r="H210" s="337"/>
      <c r="I210" s="338"/>
      <c r="J210" s="270" t="s">
        <v>1053</v>
      </c>
      <c r="K210" s="271"/>
      <c r="L210" s="271"/>
      <c r="M210" s="271"/>
      <c r="N210" s="271"/>
      <c r="O210" s="271"/>
      <c r="P210" s="271"/>
      <c r="Q210" s="271"/>
      <c r="R210" s="271"/>
      <c r="S210" s="271"/>
      <c r="T210" s="272"/>
    </row>
    <row r="211" spans="2:20" s="3" customFormat="1" ht="36" customHeight="1" x14ac:dyDescent="0.2">
      <c r="B211" s="336" t="s">
        <v>649</v>
      </c>
      <c r="C211" s="338"/>
      <c r="D211" s="267" t="s">
        <v>707</v>
      </c>
      <c r="E211" s="268"/>
      <c r="F211" s="336" t="s">
        <v>642</v>
      </c>
      <c r="G211" s="337"/>
      <c r="H211" s="337"/>
      <c r="I211" s="338"/>
      <c r="J211" s="270" t="s">
        <v>689</v>
      </c>
      <c r="K211" s="271"/>
      <c r="L211" s="271"/>
      <c r="M211" s="271"/>
      <c r="N211" s="271"/>
      <c r="O211" s="271"/>
      <c r="P211" s="271"/>
      <c r="Q211" s="271"/>
      <c r="R211" s="271"/>
      <c r="S211" s="271"/>
      <c r="T211" s="272"/>
    </row>
    <row r="212" spans="2:20" s="3" customFormat="1" ht="36" customHeight="1" x14ac:dyDescent="0.2">
      <c r="B212" s="267"/>
      <c r="C212" s="268"/>
      <c r="D212" s="267"/>
      <c r="E212" s="268"/>
      <c r="F212" s="267" t="s">
        <v>597</v>
      </c>
      <c r="G212" s="269"/>
      <c r="H212" s="269"/>
      <c r="I212" s="268"/>
      <c r="J212" s="270" t="s">
        <v>598</v>
      </c>
      <c r="K212" s="271"/>
      <c r="L212" s="271"/>
      <c r="M212" s="271"/>
      <c r="N212" s="271"/>
      <c r="O212" s="271"/>
      <c r="P212" s="271"/>
      <c r="Q212" s="271"/>
      <c r="R212" s="271"/>
      <c r="S212" s="271"/>
      <c r="T212" s="272"/>
    </row>
    <row r="213" spans="2:20" s="3" customFormat="1" ht="41.65" customHeight="1" x14ac:dyDescent="0.2">
      <c r="B213" s="444" t="s">
        <v>86</v>
      </c>
      <c r="C213" s="447" t="s">
        <v>501</v>
      </c>
      <c r="D213" s="448"/>
      <c r="E213" s="448"/>
      <c r="F213" s="448"/>
      <c r="G213" s="448"/>
      <c r="H213" s="448"/>
      <c r="I213" s="448"/>
      <c r="J213" s="448"/>
      <c r="K213" s="448"/>
      <c r="L213" s="448"/>
      <c r="M213" s="448"/>
      <c r="N213" s="448"/>
      <c r="O213" s="448"/>
      <c r="P213" s="448"/>
      <c r="Q213" s="448"/>
      <c r="R213" s="448"/>
      <c r="S213" s="448"/>
      <c r="T213" s="449"/>
    </row>
    <row r="214" spans="2:20" s="3" customFormat="1" ht="22.5" customHeight="1" x14ac:dyDescent="0.2">
      <c r="B214" s="445"/>
      <c r="C214" s="333" t="s">
        <v>116</v>
      </c>
      <c r="D214" s="334"/>
      <c r="E214" s="334"/>
      <c r="F214" s="334"/>
      <c r="G214" s="334"/>
      <c r="H214" s="334"/>
      <c r="I214" s="334"/>
      <c r="J214" s="334"/>
      <c r="K214" s="334"/>
      <c r="L214" s="335"/>
      <c r="M214" s="333"/>
      <c r="N214" s="334"/>
      <c r="O214" s="334"/>
      <c r="P214" s="334"/>
      <c r="Q214" s="334"/>
      <c r="R214" s="334"/>
      <c r="S214" s="334"/>
      <c r="T214" s="335"/>
    </row>
    <row r="215" spans="2:20" s="3" customFormat="1" ht="22.5" customHeight="1" x14ac:dyDescent="0.2">
      <c r="B215" s="445"/>
      <c r="C215" s="280" t="s">
        <v>74</v>
      </c>
      <c r="D215" s="280"/>
      <c r="E215" s="280"/>
      <c r="F215" s="280" t="s">
        <v>440</v>
      </c>
      <c r="G215" s="280"/>
      <c r="H215" s="280" t="s">
        <v>64</v>
      </c>
      <c r="I215" s="280"/>
      <c r="J215" s="280" t="s">
        <v>87</v>
      </c>
      <c r="K215" s="280"/>
      <c r="L215" s="280"/>
      <c r="M215" s="427"/>
      <c r="N215" s="428"/>
      <c r="O215" s="428"/>
      <c r="P215" s="428"/>
      <c r="Q215" s="428"/>
      <c r="R215" s="428"/>
      <c r="S215" s="428"/>
      <c r="T215" s="429"/>
    </row>
    <row r="216" spans="2:20" s="3" customFormat="1" ht="22.5" customHeight="1" x14ac:dyDescent="0.2">
      <c r="B216" s="445"/>
      <c r="C216" s="289" t="s">
        <v>76</v>
      </c>
      <c r="D216" s="289"/>
      <c r="E216" s="289"/>
      <c r="F216" s="361">
        <f>+H219/100</f>
        <v>0.43030000000000002</v>
      </c>
      <c r="G216" s="361"/>
      <c r="H216" s="361">
        <v>0.56520000000000004</v>
      </c>
      <c r="I216" s="361"/>
      <c r="J216" s="362">
        <f>F216-H216</f>
        <v>-0.13490000000000002</v>
      </c>
      <c r="K216" s="362"/>
      <c r="L216" s="362"/>
      <c r="M216" s="440"/>
      <c r="N216" s="441"/>
      <c r="O216" s="441"/>
      <c r="P216" s="441"/>
      <c r="Q216" s="441"/>
      <c r="R216" s="441"/>
      <c r="S216" s="441"/>
      <c r="T216" s="442"/>
    </row>
    <row r="217" spans="2:20" s="3" customFormat="1" ht="22.5" customHeight="1" x14ac:dyDescent="0.2">
      <c r="B217" s="445"/>
      <c r="C217" s="91"/>
      <c r="D217" s="91"/>
      <c r="E217" s="91"/>
      <c r="F217" s="90"/>
      <c r="G217" s="90"/>
      <c r="H217" s="90"/>
      <c r="I217" s="90"/>
      <c r="J217" s="90"/>
      <c r="K217" s="90"/>
      <c r="L217" s="90"/>
      <c r="M217" s="440"/>
      <c r="N217" s="441"/>
      <c r="O217" s="441"/>
      <c r="P217" s="441"/>
      <c r="Q217" s="441"/>
      <c r="R217" s="441"/>
      <c r="S217" s="441"/>
      <c r="T217" s="442"/>
    </row>
    <row r="218" spans="2:20" s="3" customFormat="1" ht="27" customHeight="1" x14ac:dyDescent="0.2">
      <c r="B218" s="445"/>
      <c r="C218" s="280" t="s">
        <v>77</v>
      </c>
      <c r="D218" s="280"/>
      <c r="E218" s="306" t="s">
        <v>66</v>
      </c>
      <c r="F218" s="307"/>
      <c r="G218" s="93" t="s">
        <v>78</v>
      </c>
      <c r="H218" s="362" t="s">
        <v>79</v>
      </c>
      <c r="I218" s="362"/>
      <c r="J218" s="93" t="s">
        <v>80</v>
      </c>
      <c r="K218" s="362" t="s">
        <v>81</v>
      </c>
      <c r="L218" s="362"/>
      <c r="M218" s="440"/>
      <c r="N218" s="441"/>
      <c r="O218" s="441"/>
      <c r="P218" s="441"/>
      <c r="Q218" s="441"/>
      <c r="R218" s="441"/>
      <c r="S218" s="441"/>
      <c r="T218" s="442"/>
    </row>
    <row r="219" spans="2:20" s="3" customFormat="1" ht="30" customHeight="1" x14ac:dyDescent="0.2">
      <c r="B219" s="445"/>
      <c r="C219" s="344">
        <f>I160</f>
        <v>43044</v>
      </c>
      <c r="D219" s="344"/>
      <c r="E219" s="382">
        <f>J160</f>
        <v>44772</v>
      </c>
      <c r="F219" s="383"/>
      <c r="G219" s="17">
        <f>K160</f>
        <v>1728</v>
      </c>
      <c r="H219" s="341">
        <v>43.03</v>
      </c>
      <c r="I219" s="342"/>
      <c r="J219" s="342"/>
      <c r="K219" s="342"/>
      <c r="L219" s="343"/>
      <c r="M219" s="440"/>
      <c r="N219" s="441"/>
      <c r="O219" s="441"/>
      <c r="P219" s="441"/>
      <c r="Q219" s="441"/>
      <c r="R219" s="441"/>
      <c r="S219" s="441"/>
      <c r="T219" s="442"/>
    </row>
    <row r="220" spans="2:20" s="3" customFormat="1" ht="25.5" customHeight="1" x14ac:dyDescent="0.2">
      <c r="B220" s="445"/>
      <c r="C220" s="91"/>
      <c r="D220" s="92"/>
      <c r="E220" s="89"/>
      <c r="F220" s="17"/>
      <c r="G220" s="20"/>
      <c r="H220" s="20"/>
      <c r="I220" s="17"/>
      <c r="J220" s="19"/>
      <c r="K220" s="19"/>
      <c r="L220" s="90"/>
      <c r="M220" s="440"/>
      <c r="N220" s="441"/>
      <c r="O220" s="441"/>
      <c r="P220" s="441"/>
      <c r="Q220" s="441"/>
      <c r="R220" s="441"/>
      <c r="S220" s="441"/>
      <c r="T220" s="442"/>
    </row>
    <row r="221" spans="2:20" s="3" customFormat="1" ht="19.5" customHeight="1" x14ac:dyDescent="0.2">
      <c r="B221" s="445"/>
      <c r="C221" s="333" t="s">
        <v>82</v>
      </c>
      <c r="D221" s="334"/>
      <c r="E221" s="334"/>
      <c r="F221" s="334"/>
      <c r="G221" s="334"/>
      <c r="H221" s="334"/>
      <c r="I221" s="334"/>
      <c r="J221" s="334"/>
      <c r="K221" s="334"/>
      <c r="L221" s="335"/>
      <c r="M221" s="430"/>
      <c r="N221" s="431"/>
      <c r="O221" s="431"/>
      <c r="P221" s="431"/>
      <c r="Q221" s="431"/>
      <c r="R221" s="431"/>
      <c r="S221" s="431"/>
      <c r="T221" s="432"/>
    </row>
    <row r="222" spans="2:20" s="3" customFormat="1" ht="22.5" customHeight="1" x14ac:dyDescent="0.2">
      <c r="B222" s="445"/>
      <c r="C222" s="322" t="s">
        <v>83</v>
      </c>
      <c r="D222" s="323"/>
      <c r="E222" s="323"/>
      <c r="F222" s="324"/>
      <c r="G222" s="332" t="s">
        <v>599</v>
      </c>
      <c r="H222" s="332"/>
      <c r="I222" s="332"/>
      <c r="J222" s="332"/>
      <c r="K222" s="332" t="s">
        <v>84</v>
      </c>
      <c r="L222" s="332"/>
      <c r="M222" s="332"/>
      <c r="N222" s="332"/>
      <c r="O222" s="332"/>
      <c r="P222" s="332"/>
      <c r="Q222" s="332"/>
      <c r="R222" s="332"/>
      <c r="S222" s="332"/>
      <c r="T222" s="332"/>
    </row>
    <row r="223" spans="2:20" ht="35.25" customHeight="1" x14ac:dyDescent="0.2">
      <c r="B223" s="445"/>
      <c r="C223" s="348" t="s">
        <v>85</v>
      </c>
      <c r="D223" s="348"/>
      <c r="E223" s="322" t="s">
        <v>441</v>
      </c>
      <c r="F223" s="324"/>
      <c r="G223" s="332"/>
      <c r="H223" s="332"/>
      <c r="I223" s="332"/>
      <c r="J223" s="332"/>
      <c r="K223" s="332"/>
      <c r="L223" s="332"/>
      <c r="M223" s="332"/>
      <c r="N223" s="332"/>
      <c r="O223" s="332"/>
      <c r="P223" s="332"/>
      <c r="Q223" s="332"/>
      <c r="R223" s="332"/>
      <c r="S223" s="332"/>
      <c r="T223" s="332"/>
    </row>
    <row r="224" spans="2:20" ht="72" customHeight="1" x14ac:dyDescent="0.2">
      <c r="B224" s="445"/>
      <c r="C224" s="339" t="s">
        <v>695</v>
      </c>
      <c r="D224" s="340"/>
      <c r="E224" s="339"/>
      <c r="F224" s="340"/>
      <c r="G224" s="336" t="s">
        <v>637</v>
      </c>
      <c r="H224" s="337"/>
      <c r="I224" s="337"/>
      <c r="J224" s="338"/>
      <c r="K224" s="270" t="s">
        <v>1056</v>
      </c>
      <c r="L224" s="271"/>
      <c r="M224" s="271"/>
      <c r="N224" s="271"/>
      <c r="O224" s="271"/>
      <c r="P224" s="271"/>
      <c r="Q224" s="271"/>
      <c r="R224" s="271"/>
      <c r="S224" s="271"/>
      <c r="T224" s="272"/>
    </row>
    <row r="225" spans="2:20" ht="69.599999999999994" customHeight="1" x14ac:dyDescent="0.2">
      <c r="B225" s="445"/>
      <c r="C225" s="339" t="s">
        <v>715</v>
      </c>
      <c r="D225" s="340"/>
      <c r="E225" s="339"/>
      <c r="F225" s="340"/>
      <c r="G225" s="336" t="s">
        <v>716</v>
      </c>
      <c r="H225" s="337"/>
      <c r="I225" s="337"/>
      <c r="J225" s="338"/>
      <c r="K225" s="270" t="s">
        <v>1057</v>
      </c>
      <c r="L225" s="271"/>
      <c r="M225" s="271"/>
      <c r="N225" s="271"/>
      <c r="O225" s="271"/>
      <c r="P225" s="271"/>
      <c r="Q225" s="271"/>
      <c r="R225" s="271"/>
      <c r="S225" s="271"/>
      <c r="T225" s="272"/>
    </row>
    <row r="226" spans="2:20" ht="141.6" customHeight="1" x14ac:dyDescent="0.2">
      <c r="B226" s="445"/>
      <c r="C226" s="339" t="s">
        <v>696</v>
      </c>
      <c r="D226" s="340"/>
      <c r="E226" s="339"/>
      <c r="F226" s="340"/>
      <c r="G226" s="336" t="s">
        <v>717</v>
      </c>
      <c r="H226" s="337"/>
      <c r="I226" s="337"/>
      <c r="J226" s="338"/>
      <c r="K226" s="270" t="s">
        <v>987</v>
      </c>
      <c r="L226" s="271"/>
      <c r="M226" s="271"/>
      <c r="N226" s="271"/>
      <c r="O226" s="271"/>
      <c r="P226" s="271"/>
      <c r="Q226" s="271"/>
      <c r="R226" s="271"/>
      <c r="S226" s="271"/>
      <c r="T226" s="272"/>
    </row>
    <row r="227" spans="2:20" ht="127.15" customHeight="1" x14ac:dyDescent="0.2">
      <c r="B227" s="445"/>
      <c r="C227" s="339" t="s">
        <v>988</v>
      </c>
      <c r="D227" s="340"/>
      <c r="E227" s="339"/>
      <c r="F227" s="340"/>
      <c r="G227" s="336" t="s">
        <v>989</v>
      </c>
      <c r="H227" s="337"/>
      <c r="I227" s="337"/>
      <c r="J227" s="338"/>
      <c r="K227" s="270" t="s">
        <v>1074</v>
      </c>
      <c r="L227" s="271"/>
      <c r="M227" s="271"/>
      <c r="N227" s="271"/>
      <c r="O227" s="271"/>
      <c r="P227" s="271"/>
      <c r="Q227" s="271"/>
      <c r="R227" s="271"/>
      <c r="S227" s="271"/>
      <c r="T227" s="272"/>
    </row>
    <row r="228" spans="2:20" ht="67.150000000000006" customHeight="1" x14ac:dyDescent="0.2">
      <c r="B228" s="445"/>
      <c r="C228" s="339" t="s">
        <v>828</v>
      </c>
      <c r="D228" s="340"/>
      <c r="E228" s="339"/>
      <c r="F228" s="340"/>
      <c r="G228" s="336" t="s">
        <v>829</v>
      </c>
      <c r="H228" s="337"/>
      <c r="I228" s="337"/>
      <c r="J228" s="338"/>
      <c r="K228" s="270" t="s">
        <v>1075</v>
      </c>
      <c r="L228" s="271"/>
      <c r="M228" s="271"/>
      <c r="N228" s="271"/>
      <c r="O228" s="271"/>
      <c r="P228" s="271"/>
      <c r="Q228" s="271"/>
      <c r="R228" s="271"/>
      <c r="S228" s="271"/>
      <c r="T228" s="272"/>
    </row>
    <row r="229" spans="2:20" s="3" customFormat="1" ht="58.15" customHeight="1" x14ac:dyDescent="0.2">
      <c r="B229" s="445"/>
      <c r="C229" s="339" t="s">
        <v>650</v>
      </c>
      <c r="D229" s="340"/>
      <c r="E229" s="339" t="s">
        <v>718</v>
      </c>
      <c r="F229" s="340"/>
      <c r="G229" s="336" t="s">
        <v>1058</v>
      </c>
      <c r="H229" s="337"/>
      <c r="I229" s="337"/>
      <c r="J229" s="338"/>
      <c r="K229" s="270" t="s">
        <v>1059</v>
      </c>
      <c r="L229" s="271"/>
      <c r="M229" s="271"/>
      <c r="N229" s="271"/>
      <c r="O229" s="271"/>
      <c r="P229" s="271"/>
      <c r="Q229" s="271"/>
      <c r="R229" s="271"/>
      <c r="S229" s="271"/>
      <c r="T229" s="272"/>
    </row>
    <row r="230" spans="2:20" s="3" customFormat="1" ht="56.45" customHeight="1" x14ac:dyDescent="0.2">
      <c r="B230" s="445"/>
      <c r="C230" s="339" t="s">
        <v>830</v>
      </c>
      <c r="D230" s="340"/>
      <c r="E230" s="339" t="s">
        <v>1060</v>
      </c>
      <c r="F230" s="340"/>
      <c r="G230" s="336" t="s">
        <v>831</v>
      </c>
      <c r="H230" s="337"/>
      <c r="I230" s="337"/>
      <c r="J230" s="338"/>
      <c r="K230" s="270" t="s">
        <v>1061</v>
      </c>
      <c r="L230" s="271"/>
      <c r="M230" s="271"/>
      <c r="N230" s="271"/>
      <c r="O230" s="271"/>
      <c r="P230" s="271"/>
      <c r="Q230" s="271"/>
      <c r="R230" s="271"/>
      <c r="S230" s="271"/>
      <c r="T230" s="272"/>
    </row>
    <row r="231" spans="2:20" s="3" customFormat="1" ht="80.45" customHeight="1" x14ac:dyDescent="0.2">
      <c r="B231" s="445"/>
      <c r="C231" s="339" t="s">
        <v>643</v>
      </c>
      <c r="D231" s="340"/>
      <c r="E231" s="339"/>
      <c r="F231" s="340"/>
      <c r="G231" s="336" t="s">
        <v>1062</v>
      </c>
      <c r="H231" s="337"/>
      <c r="I231" s="337"/>
      <c r="J231" s="338"/>
      <c r="K231" s="270" t="s">
        <v>832</v>
      </c>
      <c r="L231" s="271"/>
      <c r="M231" s="271"/>
      <c r="N231" s="271"/>
      <c r="O231" s="271"/>
      <c r="P231" s="271"/>
      <c r="Q231" s="271"/>
      <c r="R231" s="271"/>
      <c r="S231" s="271"/>
      <c r="T231" s="272"/>
    </row>
    <row r="232" spans="2:20" s="3" customFormat="1" ht="127.9" customHeight="1" x14ac:dyDescent="0.2">
      <c r="B232" s="445"/>
      <c r="C232" s="339" t="s">
        <v>616</v>
      </c>
      <c r="D232" s="340"/>
      <c r="E232" s="339"/>
      <c r="F232" s="340"/>
      <c r="G232" s="336" t="s">
        <v>789</v>
      </c>
      <c r="H232" s="337"/>
      <c r="I232" s="337"/>
      <c r="J232" s="338"/>
      <c r="K232" s="270" t="s">
        <v>1063</v>
      </c>
      <c r="L232" s="271"/>
      <c r="M232" s="271"/>
      <c r="N232" s="271"/>
      <c r="O232" s="271"/>
      <c r="P232" s="271"/>
      <c r="Q232" s="271"/>
      <c r="R232" s="271"/>
      <c r="S232" s="271"/>
      <c r="T232" s="272"/>
    </row>
    <row r="233" spans="2:20" s="3" customFormat="1" ht="64.150000000000006" customHeight="1" x14ac:dyDescent="0.2">
      <c r="B233" s="445"/>
      <c r="C233" s="339" t="s">
        <v>600</v>
      </c>
      <c r="D233" s="340"/>
      <c r="E233" s="339"/>
      <c r="F233" s="340"/>
      <c r="G233" s="331" t="s">
        <v>601</v>
      </c>
      <c r="H233" s="331"/>
      <c r="I233" s="331"/>
      <c r="J233" s="331"/>
      <c r="K233" s="270" t="s">
        <v>990</v>
      </c>
      <c r="L233" s="271"/>
      <c r="M233" s="271"/>
      <c r="N233" s="271"/>
      <c r="O233" s="271"/>
      <c r="P233" s="271"/>
      <c r="Q233" s="271"/>
      <c r="R233" s="271"/>
      <c r="S233" s="271"/>
      <c r="T233" s="272"/>
    </row>
    <row r="234" spans="2:20" s="3" customFormat="1" ht="43.15" customHeight="1" x14ac:dyDescent="0.2">
      <c r="B234" s="445"/>
      <c r="C234" s="339" t="s">
        <v>623</v>
      </c>
      <c r="D234" s="340"/>
      <c r="E234" s="339"/>
      <c r="F234" s="340"/>
      <c r="G234" s="331" t="s">
        <v>624</v>
      </c>
      <c r="H234" s="331"/>
      <c r="I234" s="331"/>
      <c r="J234" s="331"/>
      <c r="K234" s="689" t="s">
        <v>1064</v>
      </c>
      <c r="L234" s="689"/>
      <c r="M234" s="689"/>
      <c r="N234" s="689"/>
      <c r="O234" s="689"/>
      <c r="P234" s="689"/>
      <c r="Q234" s="689"/>
      <c r="R234" s="689"/>
      <c r="S234" s="689"/>
      <c r="T234" s="689"/>
    </row>
    <row r="235" spans="2:20" s="3" customFormat="1" ht="67.150000000000006" customHeight="1" x14ac:dyDescent="0.2">
      <c r="B235" s="154"/>
      <c r="C235" s="339" t="s">
        <v>991</v>
      </c>
      <c r="D235" s="340"/>
      <c r="E235" s="339"/>
      <c r="F235" s="340"/>
      <c r="G235" s="331" t="s">
        <v>992</v>
      </c>
      <c r="H235" s="331"/>
      <c r="I235" s="331"/>
      <c r="J235" s="331"/>
      <c r="K235" s="270" t="s">
        <v>993</v>
      </c>
      <c r="L235" s="271"/>
      <c r="M235" s="271"/>
      <c r="N235" s="271"/>
      <c r="O235" s="271"/>
      <c r="P235" s="271"/>
      <c r="Q235" s="271"/>
      <c r="R235" s="271"/>
      <c r="S235" s="271"/>
      <c r="T235" s="272"/>
    </row>
    <row r="236" spans="2:20" s="3" customFormat="1" ht="142.9" customHeight="1" x14ac:dyDescent="0.2">
      <c r="B236" s="154"/>
      <c r="C236" s="339" t="s">
        <v>994</v>
      </c>
      <c r="D236" s="340"/>
      <c r="E236" s="339"/>
      <c r="F236" s="340"/>
      <c r="G236" s="331" t="s">
        <v>1065</v>
      </c>
      <c r="H236" s="331"/>
      <c r="I236" s="331"/>
      <c r="J236" s="331"/>
      <c r="K236" s="270" t="s">
        <v>1066</v>
      </c>
      <c r="L236" s="271"/>
      <c r="M236" s="271"/>
      <c r="N236" s="271"/>
      <c r="O236" s="271"/>
      <c r="P236" s="271"/>
      <c r="Q236" s="271"/>
      <c r="R236" s="271"/>
      <c r="S236" s="271"/>
      <c r="T236" s="272"/>
    </row>
    <row r="237" spans="2:20" s="3" customFormat="1" ht="72" customHeight="1" x14ac:dyDescent="0.2">
      <c r="B237" s="154"/>
      <c r="C237" s="339" t="s">
        <v>651</v>
      </c>
      <c r="D237" s="340"/>
      <c r="E237" s="339" t="s">
        <v>708</v>
      </c>
      <c r="F237" s="340"/>
      <c r="G237" s="331" t="s">
        <v>742</v>
      </c>
      <c r="H237" s="331"/>
      <c r="I237" s="331"/>
      <c r="J237" s="331"/>
      <c r="K237" s="270" t="s">
        <v>1067</v>
      </c>
      <c r="L237" s="271"/>
      <c r="M237" s="271"/>
      <c r="N237" s="271"/>
      <c r="O237" s="271"/>
      <c r="P237" s="271"/>
      <c r="Q237" s="271"/>
      <c r="R237" s="271"/>
      <c r="S237" s="271"/>
      <c r="T237" s="272"/>
    </row>
    <row r="238" spans="2:20" s="3" customFormat="1" ht="81" customHeight="1" x14ac:dyDescent="0.2">
      <c r="B238" s="188"/>
      <c r="C238" s="339" t="s">
        <v>799</v>
      </c>
      <c r="D238" s="340"/>
      <c r="E238" s="339"/>
      <c r="F238" s="340"/>
      <c r="G238" s="336" t="s">
        <v>800</v>
      </c>
      <c r="H238" s="337"/>
      <c r="I238" s="337"/>
      <c r="J238" s="338"/>
      <c r="K238" s="270" t="s">
        <v>1068</v>
      </c>
      <c r="L238" s="271"/>
      <c r="M238" s="271"/>
      <c r="N238" s="271"/>
      <c r="O238" s="271"/>
      <c r="P238" s="271"/>
      <c r="Q238" s="271"/>
      <c r="R238" s="271"/>
      <c r="S238" s="271"/>
      <c r="T238" s="272"/>
    </row>
    <row r="239" spans="2:20" s="3" customFormat="1" ht="85.15" customHeight="1" x14ac:dyDescent="0.2">
      <c r="B239" s="188"/>
      <c r="C239" s="339" t="s">
        <v>995</v>
      </c>
      <c r="D239" s="340"/>
      <c r="E239" s="339"/>
      <c r="F239" s="340"/>
      <c r="G239" s="336" t="s">
        <v>996</v>
      </c>
      <c r="H239" s="337"/>
      <c r="I239" s="337"/>
      <c r="J239" s="338"/>
      <c r="K239" s="289" t="s">
        <v>997</v>
      </c>
      <c r="L239" s="289"/>
      <c r="M239" s="289"/>
      <c r="N239" s="289"/>
      <c r="O239" s="289"/>
      <c r="P239" s="289"/>
      <c r="Q239" s="289"/>
      <c r="R239" s="289"/>
      <c r="S239" s="289"/>
      <c r="T239" s="397"/>
    </row>
    <row r="240" spans="2:20" s="3" customFormat="1" ht="39.6" customHeight="1" x14ac:dyDescent="0.2">
      <c r="B240" s="190"/>
      <c r="C240" s="339" t="s">
        <v>998</v>
      </c>
      <c r="D240" s="340"/>
      <c r="E240" s="339"/>
      <c r="F240" s="340"/>
      <c r="G240" s="336" t="s">
        <v>999</v>
      </c>
      <c r="H240" s="337"/>
      <c r="I240" s="337"/>
      <c r="J240" s="338"/>
      <c r="K240" s="690" t="s">
        <v>1000</v>
      </c>
      <c r="L240" s="271"/>
      <c r="M240" s="271"/>
      <c r="N240" s="271"/>
      <c r="O240" s="271"/>
      <c r="P240" s="271"/>
      <c r="Q240" s="271"/>
      <c r="R240" s="271"/>
      <c r="S240" s="271"/>
      <c r="T240" s="272"/>
    </row>
    <row r="241" spans="2:22" s="3" customFormat="1" ht="71.45" customHeight="1" x14ac:dyDescent="0.2">
      <c r="B241" s="190"/>
      <c r="C241" s="339" t="s">
        <v>1001</v>
      </c>
      <c r="D241" s="340"/>
      <c r="E241" s="339"/>
      <c r="F241" s="340"/>
      <c r="G241" s="336" t="s">
        <v>1002</v>
      </c>
      <c r="H241" s="337"/>
      <c r="I241" s="337"/>
      <c r="J241" s="338"/>
      <c r="K241" s="289" t="s">
        <v>1069</v>
      </c>
      <c r="L241" s="289"/>
      <c r="M241" s="289"/>
      <c r="N241" s="289"/>
      <c r="O241" s="289"/>
      <c r="P241" s="289"/>
      <c r="Q241" s="289"/>
      <c r="R241" s="289"/>
      <c r="S241" s="289"/>
      <c r="T241" s="397"/>
    </row>
    <row r="242" spans="2:22" s="3" customFormat="1" ht="55.15" customHeight="1" x14ac:dyDescent="0.2">
      <c r="B242" s="194"/>
      <c r="C242" s="339" t="s">
        <v>1003</v>
      </c>
      <c r="D242" s="340"/>
      <c r="E242" s="339"/>
      <c r="F242" s="340"/>
      <c r="G242" s="336" t="s">
        <v>1004</v>
      </c>
      <c r="H242" s="337"/>
      <c r="I242" s="337"/>
      <c r="J242" s="338"/>
      <c r="K242" s="270" t="s">
        <v>1005</v>
      </c>
      <c r="L242" s="271"/>
      <c r="M242" s="271"/>
      <c r="N242" s="271"/>
      <c r="O242" s="271"/>
      <c r="P242" s="271"/>
      <c r="Q242" s="271"/>
      <c r="R242" s="271"/>
      <c r="S242" s="271"/>
      <c r="T242" s="272"/>
    </row>
    <row r="243" spans="2:22" s="3" customFormat="1" ht="49.9" customHeight="1" x14ac:dyDescent="0.2">
      <c r="B243" s="194"/>
      <c r="C243" s="339" t="s">
        <v>1006</v>
      </c>
      <c r="D243" s="340"/>
      <c r="E243" s="339" t="s">
        <v>1007</v>
      </c>
      <c r="F243" s="340"/>
      <c r="G243" s="336" t="s">
        <v>1008</v>
      </c>
      <c r="H243" s="337"/>
      <c r="I243" s="337"/>
      <c r="J243" s="338"/>
      <c r="K243" s="270" t="s">
        <v>1070</v>
      </c>
      <c r="L243" s="271"/>
      <c r="M243" s="271"/>
      <c r="N243" s="271"/>
      <c r="O243" s="271"/>
      <c r="P243" s="271"/>
      <c r="Q243" s="271"/>
      <c r="R243" s="271"/>
      <c r="S243" s="271"/>
      <c r="T243" s="272"/>
    </row>
    <row r="244" spans="2:22" s="3" customFormat="1" ht="62.45" customHeight="1" x14ac:dyDescent="0.2">
      <c r="B244" s="194"/>
      <c r="C244" s="339" t="s">
        <v>1009</v>
      </c>
      <c r="D244" s="340"/>
      <c r="E244" s="339"/>
      <c r="F244" s="340"/>
      <c r="G244" s="336" t="s">
        <v>1071</v>
      </c>
      <c r="H244" s="337"/>
      <c r="I244" s="337"/>
      <c r="J244" s="338"/>
      <c r="K244" s="270" t="s">
        <v>1072</v>
      </c>
      <c r="L244" s="271"/>
      <c r="M244" s="271"/>
      <c r="N244" s="271"/>
      <c r="O244" s="271"/>
      <c r="P244" s="271"/>
      <c r="Q244" s="271"/>
      <c r="R244" s="271"/>
      <c r="S244" s="271"/>
      <c r="T244" s="272"/>
    </row>
    <row r="245" spans="2:22" s="3" customFormat="1" ht="30" customHeight="1" x14ac:dyDescent="0.2">
      <c r="B245" s="190"/>
      <c r="C245" s="339" t="s">
        <v>1010</v>
      </c>
      <c r="D245" s="340"/>
      <c r="E245" s="339"/>
      <c r="F245" s="340"/>
      <c r="G245" s="336" t="s">
        <v>1011</v>
      </c>
      <c r="H245" s="337"/>
      <c r="I245" s="337"/>
      <c r="J245" s="338"/>
      <c r="K245" s="270" t="s">
        <v>1073</v>
      </c>
      <c r="L245" s="271"/>
      <c r="M245" s="271"/>
      <c r="N245" s="271"/>
      <c r="O245" s="271"/>
      <c r="P245" s="271"/>
      <c r="Q245" s="271"/>
      <c r="R245" s="271"/>
      <c r="S245" s="271"/>
      <c r="T245" s="272"/>
    </row>
    <row r="246" spans="2:22" s="3" customFormat="1" ht="43.15" customHeight="1" x14ac:dyDescent="0.2">
      <c r="B246" s="190"/>
      <c r="C246" s="339"/>
      <c r="D246" s="340"/>
      <c r="E246" s="339"/>
      <c r="F246" s="340"/>
      <c r="G246" s="267" t="s">
        <v>597</v>
      </c>
      <c r="H246" s="269"/>
      <c r="I246" s="269"/>
      <c r="J246" s="268"/>
      <c r="K246" s="270" t="s">
        <v>598</v>
      </c>
      <c r="L246" s="271"/>
      <c r="M246" s="271"/>
      <c r="N246" s="271"/>
      <c r="O246" s="271"/>
      <c r="P246" s="271"/>
      <c r="Q246" s="271"/>
      <c r="R246" s="271"/>
      <c r="S246" s="271"/>
      <c r="T246" s="272"/>
    </row>
    <row r="247" spans="2:22" s="22" customFormat="1" x14ac:dyDescent="0.2">
      <c r="B247" s="686"/>
      <c r="C247" s="687"/>
      <c r="D247" s="687"/>
      <c r="E247" s="687"/>
      <c r="F247" s="687"/>
      <c r="G247" s="687"/>
      <c r="H247" s="687"/>
      <c r="I247" s="687"/>
      <c r="J247" s="687"/>
      <c r="K247" s="687"/>
      <c r="L247" s="687"/>
      <c r="M247" s="687"/>
      <c r="N247" s="687"/>
      <c r="O247" s="687"/>
      <c r="P247" s="687"/>
      <c r="Q247" s="687"/>
      <c r="R247" s="687"/>
      <c r="S247" s="687"/>
      <c r="T247" s="688"/>
    </row>
    <row r="248" spans="2:22" s="22" customFormat="1" ht="30.4" customHeight="1" x14ac:dyDescent="0.2">
      <c r="B248" s="460" t="s">
        <v>88</v>
      </c>
      <c r="C248" s="365" t="s">
        <v>497</v>
      </c>
      <c r="D248" s="366"/>
      <c r="E248" s="366"/>
      <c r="F248" s="366"/>
      <c r="G248" s="366"/>
      <c r="H248" s="366"/>
      <c r="I248" s="366"/>
      <c r="J248" s="366"/>
      <c r="K248" s="366"/>
      <c r="L248" s="366"/>
      <c r="M248" s="366"/>
      <c r="N248" s="366"/>
      <c r="O248" s="366"/>
      <c r="P248" s="366"/>
      <c r="Q248" s="366"/>
      <c r="R248" s="366"/>
      <c r="S248" s="366"/>
      <c r="T248" s="367"/>
    </row>
    <row r="249" spans="2:22" s="3" customFormat="1" ht="14.1" customHeight="1" x14ac:dyDescent="0.2">
      <c r="B249" s="461"/>
      <c r="C249" s="333" t="s">
        <v>116</v>
      </c>
      <c r="D249" s="334"/>
      <c r="E249" s="334"/>
      <c r="F249" s="334"/>
      <c r="G249" s="334"/>
      <c r="H249" s="334"/>
      <c r="I249" s="334"/>
      <c r="J249" s="334"/>
      <c r="K249" s="334"/>
      <c r="L249" s="335"/>
      <c r="M249" s="349"/>
      <c r="N249" s="350"/>
      <c r="O249" s="350"/>
      <c r="P249" s="350"/>
      <c r="Q249" s="350"/>
      <c r="R249" s="350"/>
      <c r="S249" s="350"/>
      <c r="T249" s="351"/>
    </row>
    <row r="250" spans="2:22" s="3" customFormat="1" ht="15" customHeight="1" x14ac:dyDescent="0.2">
      <c r="B250" s="461"/>
      <c r="C250" s="280" t="s">
        <v>74</v>
      </c>
      <c r="D250" s="280"/>
      <c r="E250" s="280"/>
      <c r="F250" s="280" t="s">
        <v>440</v>
      </c>
      <c r="G250" s="280"/>
      <c r="H250" s="280" t="s">
        <v>64</v>
      </c>
      <c r="I250" s="280"/>
      <c r="J250" s="280" t="s">
        <v>75</v>
      </c>
      <c r="K250" s="280"/>
      <c r="L250" s="280"/>
      <c r="M250" s="352"/>
      <c r="N250" s="353"/>
      <c r="O250" s="353"/>
      <c r="P250" s="353"/>
      <c r="Q250" s="353"/>
      <c r="R250" s="353"/>
      <c r="S250" s="353"/>
      <c r="T250" s="354"/>
    </row>
    <row r="251" spans="2:22" s="3" customFormat="1" ht="21.75" customHeight="1" x14ac:dyDescent="0.2">
      <c r="B251" s="461"/>
      <c r="C251" s="319" t="s">
        <v>76</v>
      </c>
      <c r="D251" s="320"/>
      <c r="E251" s="321"/>
      <c r="F251" s="391">
        <v>1</v>
      </c>
      <c r="G251" s="392"/>
      <c r="H251" s="391">
        <v>1</v>
      </c>
      <c r="I251" s="392"/>
      <c r="J251" s="391">
        <f>F251-H251</f>
        <v>0</v>
      </c>
      <c r="K251" s="416"/>
      <c r="L251" s="392"/>
      <c r="M251" s="352"/>
      <c r="N251" s="353"/>
      <c r="O251" s="353"/>
      <c r="P251" s="353"/>
      <c r="Q251" s="353"/>
      <c r="R251" s="353"/>
      <c r="S251" s="353"/>
      <c r="T251" s="354"/>
      <c r="V251" s="103"/>
    </row>
    <row r="252" spans="2:22" s="3" customFormat="1" ht="22.5" customHeight="1" x14ac:dyDescent="0.2">
      <c r="B252" s="461"/>
      <c r="C252" s="91"/>
      <c r="D252" s="91"/>
      <c r="E252" s="91"/>
      <c r="F252" s="90"/>
      <c r="G252" s="90"/>
      <c r="H252" s="90"/>
      <c r="I252" s="90"/>
      <c r="J252" s="90"/>
      <c r="K252" s="90"/>
      <c r="L252" s="90"/>
      <c r="M252" s="352"/>
      <c r="N252" s="353"/>
      <c r="O252" s="353"/>
      <c r="P252" s="353"/>
      <c r="Q252" s="353"/>
      <c r="R252" s="353"/>
      <c r="S252" s="353"/>
      <c r="T252" s="354"/>
    </row>
    <row r="253" spans="2:22" s="3" customFormat="1" ht="37.9" customHeight="1" x14ac:dyDescent="0.2">
      <c r="B253" s="461"/>
      <c r="C253" s="306" t="s">
        <v>77</v>
      </c>
      <c r="D253" s="307"/>
      <c r="E253" s="306" t="s">
        <v>66</v>
      </c>
      <c r="F253" s="307"/>
      <c r="G253" s="93" t="s">
        <v>78</v>
      </c>
      <c r="H253" s="384" t="s">
        <v>79</v>
      </c>
      <c r="I253" s="385"/>
      <c r="J253" s="93" t="s">
        <v>80</v>
      </c>
      <c r="K253" s="384" t="s">
        <v>81</v>
      </c>
      <c r="L253" s="385"/>
      <c r="M253" s="352"/>
      <c r="N253" s="353"/>
      <c r="O253" s="353"/>
      <c r="P253" s="353"/>
      <c r="Q253" s="353"/>
      <c r="R253" s="353"/>
      <c r="S253" s="353"/>
      <c r="T253" s="354"/>
    </row>
    <row r="254" spans="2:22" s="3" customFormat="1" ht="22.5" customHeight="1" x14ac:dyDescent="0.2">
      <c r="B254" s="461"/>
      <c r="C254" s="382">
        <v>42689</v>
      </c>
      <c r="D254" s="383"/>
      <c r="E254" s="382">
        <v>42840</v>
      </c>
      <c r="F254" s="383"/>
      <c r="G254" s="17">
        <f>+K161</f>
        <v>151</v>
      </c>
      <c r="H254" s="393">
        <f>100/G254</f>
        <v>0.66225165562913912</v>
      </c>
      <c r="I254" s="394"/>
      <c r="J254" s="17">
        <v>20</v>
      </c>
      <c r="K254" s="341">
        <v>100</v>
      </c>
      <c r="L254" s="343"/>
      <c r="M254" s="352"/>
      <c r="N254" s="353"/>
      <c r="O254" s="353"/>
      <c r="P254" s="353"/>
      <c r="Q254" s="353"/>
      <c r="R254" s="353"/>
      <c r="S254" s="353"/>
      <c r="T254" s="354"/>
    </row>
    <row r="255" spans="2:22" s="3" customFormat="1" ht="15.75" customHeight="1" x14ac:dyDescent="0.2">
      <c r="B255" s="461"/>
      <c r="C255" s="91"/>
      <c r="D255" s="92"/>
      <c r="E255" s="89"/>
      <c r="F255" s="17"/>
      <c r="G255" s="20"/>
      <c r="H255" s="20"/>
      <c r="I255" s="17"/>
      <c r="J255" s="19"/>
      <c r="K255" s="19"/>
      <c r="L255" s="90"/>
      <c r="M255" s="352"/>
      <c r="N255" s="353"/>
      <c r="O255" s="353"/>
      <c r="P255" s="353"/>
      <c r="Q255" s="353"/>
      <c r="R255" s="353"/>
      <c r="S255" s="353"/>
      <c r="T255" s="354"/>
    </row>
    <row r="256" spans="2:22" s="3" customFormat="1" ht="29.25" customHeight="1" x14ac:dyDescent="0.2">
      <c r="B256" s="461"/>
      <c r="C256" s="333" t="s">
        <v>82</v>
      </c>
      <c r="D256" s="334"/>
      <c r="E256" s="334"/>
      <c r="F256" s="334"/>
      <c r="G256" s="334"/>
      <c r="H256" s="334"/>
      <c r="I256" s="334"/>
      <c r="J256" s="334"/>
      <c r="K256" s="334"/>
      <c r="L256" s="335"/>
      <c r="M256" s="352"/>
      <c r="N256" s="353"/>
      <c r="O256" s="353"/>
      <c r="P256" s="353"/>
      <c r="Q256" s="353"/>
      <c r="R256" s="353"/>
      <c r="S256" s="353"/>
      <c r="T256" s="354"/>
      <c r="V256" s="23"/>
    </row>
    <row r="257" spans="2:20" s="3" customFormat="1" ht="40.5" customHeight="1" x14ac:dyDescent="0.2">
      <c r="B257" s="461"/>
      <c r="C257" s="436" t="s">
        <v>89</v>
      </c>
      <c r="D257" s="436"/>
      <c r="E257" s="436"/>
      <c r="F257" s="101">
        <v>25</v>
      </c>
      <c r="G257" s="289" t="s">
        <v>90</v>
      </c>
      <c r="H257" s="289"/>
      <c r="I257" s="21">
        <v>15</v>
      </c>
      <c r="J257" s="289" t="s">
        <v>91</v>
      </c>
      <c r="K257" s="289"/>
      <c r="L257" s="89">
        <v>10</v>
      </c>
      <c r="M257" s="355"/>
      <c r="N257" s="356"/>
      <c r="O257" s="356"/>
      <c r="P257" s="356"/>
      <c r="Q257" s="356"/>
      <c r="R257" s="356"/>
      <c r="S257" s="356"/>
      <c r="T257" s="357"/>
    </row>
    <row r="258" spans="2:20" s="3" customFormat="1" ht="27" customHeight="1" x14ac:dyDescent="0.2">
      <c r="B258" s="461"/>
      <c r="C258" s="378" t="s">
        <v>92</v>
      </c>
      <c r="D258" s="379"/>
      <c r="E258" s="379"/>
      <c r="F258" s="379"/>
      <c r="G258" s="379"/>
      <c r="H258" s="379"/>
      <c r="I258" s="379"/>
      <c r="J258" s="379"/>
      <c r="K258" s="379"/>
      <c r="L258" s="379"/>
      <c r="M258" s="379"/>
      <c r="N258" s="379"/>
      <c r="O258" s="379"/>
      <c r="P258" s="379"/>
      <c r="Q258" s="379"/>
      <c r="R258" s="379"/>
      <c r="S258" s="379"/>
      <c r="T258" s="380"/>
    </row>
    <row r="259" spans="2:20" s="3" customFormat="1" ht="22.5" customHeight="1" x14ac:dyDescent="0.2">
      <c r="B259" s="461"/>
      <c r="C259" s="387" t="s">
        <v>83</v>
      </c>
      <c r="D259" s="388"/>
      <c r="E259" s="388"/>
      <c r="F259" s="389"/>
      <c r="G259" s="390" t="s">
        <v>93</v>
      </c>
      <c r="H259" s="390"/>
      <c r="I259" s="390"/>
      <c r="J259" s="280" t="s">
        <v>94</v>
      </c>
      <c r="K259" s="280"/>
      <c r="L259" s="280"/>
      <c r="M259" s="349" t="s">
        <v>84</v>
      </c>
      <c r="N259" s="350"/>
      <c r="O259" s="350"/>
      <c r="P259" s="350"/>
      <c r="Q259" s="350"/>
      <c r="R259" s="350"/>
      <c r="S259" s="350"/>
      <c r="T259" s="351"/>
    </row>
    <row r="260" spans="2:20" s="3" customFormat="1" ht="32.25" customHeight="1" x14ac:dyDescent="0.2">
      <c r="B260" s="461"/>
      <c r="C260" s="390" t="s">
        <v>85</v>
      </c>
      <c r="D260" s="390"/>
      <c r="E260" s="387" t="s">
        <v>441</v>
      </c>
      <c r="F260" s="389"/>
      <c r="G260" s="390"/>
      <c r="H260" s="390"/>
      <c r="I260" s="390"/>
      <c r="J260" s="280"/>
      <c r="K260" s="280"/>
      <c r="L260" s="280"/>
      <c r="M260" s="355"/>
      <c r="N260" s="356"/>
      <c r="O260" s="356"/>
      <c r="P260" s="356"/>
      <c r="Q260" s="356"/>
      <c r="R260" s="356"/>
      <c r="S260" s="356"/>
      <c r="T260" s="357"/>
    </row>
    <row r="261" spans="2:20" s="3" customFormat="1" ht="31.5" customHeight="1" x14ac:dyDescent="0.2">
      <c r="B261" s="461"/>
      <c r="C261" s="386" t="s">
        <v>498</v>
      </c>
      <c r="D261" s="386"/>
      <c r="E261" s="386" t="s">
        <v>499</v>
      </c>
      <c r="F261" s="386"/>
      <c r="G261" s="266" t="s">
        <v>500</v>
      </c>
      <c r="H261" s="266"/>
      <c r="I261" s="266"/>
      <c r="J261" s="396">
        <v>1</v>
      </c>
      <c r="K261" s="396"/>
      <c r="L261" s="396"/>
      <c r="M261" s="381" t="s">
        <v>502</v>
      </c>
      <c r="N261" s="381"/>
      <c r="O261" s="381"/>
      <c r="P261" s="381"/>
      <c r="Q261" s="381"/>
      <c r="R261" s="381"/>
      <c r="S261" s="381"/>
      <c r="T261" s="381"/>
    </row>
    <row r="262" spans="2:20" s="3" customFormat="1" ht="15" customHeight="1" x14ac:dyDescent="0.2">
      <c r="B262" s="306"/>
      <c r="C262" s="408"/>
      <c r="D262" s="408"/>
      <c r="E262" s="408"/>
      <c r="F262" s="408"/>
      <c r="G262" s="408"/>
      <c r="H262" s="408"/>
      <c r="I262" s="408"/>
      <c r="J262" s="408"/>
      <c r="K262" s="408"/>
      <c r="L262" s="408"/>
      <c r="M262" s="408"/>
      <c r="N262" s="408"/>
      <c r="O262" s="408"/>
      <c r="P262" s="408"/>
      <c r="Q262" s="408"/>
      <c r="R262" s="408"/>
      <c r="S262" s="408"/>
      <c r="T262" s="307"/>
    </row>
    <row r="263" spans="2:20" s="3" customFormat="1" ht="27.4" customHeight="1" x14ac:dyDescent="0.2">
      <c r="B263" s="365" t="s">
        <v>71</v>
      </c>
      <c r="C263" s="366"/>
      <c r="D263" s="366"/>
      <c r="E263" s="366"/>
      <c r="F263" s="366"/>
      <c r="G263" s="366"/>
      <c r="H263" s="366"/>
      <c r="I263" s="366"/>
      <c r="J263" s="366"/>
      <c r="K263" s="366"/>
      <c r="L263" s="366"/>
      <c r="M263" s="366"/>
      <c r="N263" s="366"/>
      <c r="O263" s="366"/>
      <c r="P263" s="366"/>
      <c r="Q263" s="366"/>
      <c r="R263" s="366"/>
      <c r="S263" s="366"/>
      <c r="T263" s="367"/>
    </row>
    <row r="264" spans="2:20" s="3" customFormat="1" ht="22.5" customHeight="1" x14ac:dyDescent="0.2">
      <c r="B264" s="333" t="s">
        <v>116</v>
      </c>
      <c r="C264" s="334"/>
      <c r="D264" s="334"/>
      <c r="E264" s="334"/>
      <c r="F264" s="334"/>
      <c r="G264" s="334"/>
      <c r="H264" s="334"/>
      <c r="I264" s="334"/>
      <c r="J264" s="334"/>
      <c r="K264" s="335"/>
      <c r="L264" s="306"/>
      <c r="M264" s="408"/>
      <c r="N264" s="408"/>
      <c r="O264" s="408"/>
      <c r="P264" s="408"/>
      <c r="Q264" s="408"/>
      <c r="R264" s="408"/>
      <c r="S264" s="408"/>
      <c r="T264" s="307"/>
    </row>
    <row r="265" spans="2:20" s="3" customFormat="1" ht="22.5" customHeight="1" x14ac:dyDescent="0.2">
      <c r="B265" s="280" t="s">
        <v>74</v>
      </c>
      <c r="C265" s="280"/>
      <c r="D265" s="280"/>
      <c r="E265" s="306" t="s">
        <v>440</v>
      </c>
      <c r="F265" s="307"/>
      <c r="G265" s="280" t="s">
        <v>64</v>
      </c>
      <c r="H265" s="280"/>
      <c r="I265" s="280" t="s">
        <v>87</v>
      </c>
      <c r="J265" s="280"/>
      <c r="K265" s="280"/>
      <c r="L265" s="427"/>
      <c r="M265" s="428"/>
      <c r="N265" s="428"/>
      <c r="O265" s="428"/>
      <c r="P265" s="428"/>
      <c r="Q265" s="428"/>
      <c r="R265" s="428"/>
      <c r="S265" s="428"/>
      <c r="T265" s="429"/>
    </row>
    <row r="266" spans="2:20" s="3" customFormat="1" ht="22.5" customHeight="1" x14ac:dyDescent="0.2">
      <c r="B266" s="289" t="s">
        <v>76</v>
      </c>
      <c r="C266" s="289"/>
      <c r="D266" s="289"/>
      <c r="E266" s="376">
        <f>+G269/100</f>
        <v>0.68889999999999996</v>
      </c>
      <c r="F266" s="377"/>
      <c r="G266" s="361">
        <v>0.78290000000000004</v>
      </c>
      <c r="H266" s="361"/>
      <c r="I266" s="362">
        <f>+E266-G266</f>
        <v>-9.4000000000000083E-2</v>
      </c>
      <c r="J266" s="362"/>
      <c r="K266" s="362"/>
      <c r="L266" s="440"/>
      <c r="M266" s="441"/>
      <c r="N266" s="441"/>
      <c r="O266" s="441"/>
      <c r="P266" s="441"/>
      <c r="Q266" s="441"/>
      <c r="R266" s="441"/>
      <c r="S266" s="441"/>
      <c r="T266" s="442"/>
    </row>
    <row r="267" spans="2:20" s="3" customFormat="1" ht="22.5" customHeight="1" x14ac:dyDescent="0.2">
      <c r="B267" s="368"/>
      <c r="C267" s="369"/>
      <c r="D267" s="369"/>
      <c r="E267" s="369"/>
      <c r="F267" s="369"/>
      <c r="G267" s="369"/>
      <c r="H267" s="369"/>
      <c r="I267" s="369"/>
      <c r="J267" s="369"/>
      <c r="K267" s="370"/>
      <c r="L267" s="440"/>
      <c r="M267" s="441"/>
      <c r="N267" s="441"/>
      <c r="O267" s="441"/>
      <c r="P267" s="441"/>
      <c r="Q267" s="441"/>
      <c r="R267" s="441"/>
      <c r="S267" s="441"/>
      <c r="T267" s="442"/>
    </row>
    <row r="268" spans="2:20" s="3" customFormat="1" ht="34.9" customHeight="1" x14ac:dyDescent="0.2">
      <c r="B268" s="280" t="s">
        <v>77</v>
      </c>
      <c r="C268" s="280"/>
      <c r="D268" s="280" t="s">
        <v>66</v>
      </c>
      <c r="E268" s="280"/>
      <c r="F268" s="93" t="s">
        <v>78</v>
      </c>
      <c r="G268" s="384" t="s">
        <v>81</v>
      </c>
      <c r="H268" s="415"/>
      <c r="I268" s="415"/>
      <c r="J268" s="415"/>
      <c r="K268" s="385"/>
      <c r="L268" s="440"/>
      <c r="M268" s="441"/>
      <c r="N268" s="441"/>
      <c r="O268" s="441"/>
      <c r="P268" s="441"/>
      <c r="Q268" s="441"/>
      <c r="R268" s="441"/>
      <c r="S268" s="441"/>
      <c r="T268" s="442"/>
    </row>
    <row r="269" spans="2:20" s="3" customFormat="1" ht="30" customHeight="1" x14ac:dyDescent="0.2">
      <c r="B269" s="344">
        <f>I162</f>
        <v>42684</v>
      </c>
      <c r="C269" s="266"/>
      <c r="D269" s="344">
        <f>J162</f>
        <v>44923</v>
      </c>
      <c r="E269" s="266"/>
      <c r="F269" s="17">
        <f>K162</f>
        <v>2239</v>
      </c>
      <c r="G269" s="341">
        <v>68.89</v>
      </c>
      <c r="H269" s="342"/>
      <c r="I269" s="342"/>
      <c r="J269" s="342"/>
      <c r="K269" s="343"/>
      <c r="L269" s="440"/>
      <c r="M269" s="441"/>
      <c r="N269" s="441"/>
      <c r="O269" s="441"/>
      <c r="P269" s="441"/>
      <c r="Q269" s="441"/>
      <c r="R269" s="441"/>
      <c r="S269" s="441"/>
      <c r="T269" s="442"/>
    </row>
    <row r="270" spans="2:20" s="3" customFormat="1" ht="25.5" customHeight="1" x14ac:dyDescent="0.2">
      <c r="B270" s="368"/>
      <c r="C270" s="369"/>
      <c r="D270" s="369"/>
      <c r="E270" s="369"/>
      <c r="F270" s="369"/>
      <c r="G270" s="369"/>
      <c r="H270" s="369"/>
      <c r="I270" s="369"/>
      <c r="J270" s="369"/>
      <c r="K270" s="370"/>
      <c r="L270" s="440"/>
      <c r="M270" s="441"/>
      <c r="N270" s="441"/>
      <c r="O270" s="441"/>
      <c r="P270" s="441"/>
      <c r="Q270" s="441"/>
      <c r="R270" s="441"/>
      <c r="S270" s="441"/>
      <c r="T270" s="442"/>
    </row>
    <row r="271" spans="2:20" s="3" customFormat="1" ht="24" customHeight="1" x14ac:dyDescent="0.2">
      <c r="B271" s="333" t="s">
        <v>82</v>
      </c>
      <c r="C271" s="334"/>
      <c r="D271" s="334"/>
      <c r="E271" s="334"/>
      <c r="F271" s="334"/>
      <c r="G271" s="334"/>
      <c r="H271" s="334"/>
      <c r="I271" s="334"/>
      <c r="J271" s="334"/>
      <c r="K271" s="335"/>
      <c r="L271" s="430"/>
      <c r="M271" s="431"/>
      <c r="N271" s="431"/>
      <c r="O271" s="431"/>
      <c r="P271" s="431"/>
      <c r="Q271" s="431"/>
      <c r="R271" s="431"/>
      <c r="S271" s="431"/>
      <c r="T271" s="432"/>
    </row>
    <row r="272" spans="2:20" s="3" customFormat="1" ht="37.5" customHeight="1" x14ac:dyDescent="0.2">
      <c r="B272" s="454" t="s">
        <v>95</v>
      </c>
      <c r="C272" s="455"/>
      <c r="D272" s="455"/>
      <c r="E272" s="455"/>
      <c r="F272" s="456"/>
      <c r="G272" s="395" t="s">
        <v>96</v>
      </c>
      <c r="H272" s="395"/>
      <c r="I272" s="519" t="s">
        <v>97</v>
      </c>
      <c r="J272" s="519"/>
      <c r="K272" s="94" t="s">
        <v>372</v>
      </c>
      <c r="L272" s="454" t="s">
        <v>98</v>
      </c>
      <c r="M272" s="455"/>
      <c r="N272" s="455"/>
      <c r="O272" s="455"/>
      <c r="P272" s="455"/>
      <c r="Q272" s="455"/>
      <c r="R272" s="455"/>
      <c r="S272" s="455"/>
      <c r="T272" s="456"/>
    </row>
    <row r="273" spans="2:39" s="3" customFormat="1" ht="33" customHeight="1" x14ac:dyDescent="0.25">
      <c r="B273" s="398" t="s">
        <v>99</v>
      </c>
      <c r="C273" s="399"/>
      <c r="D273" s="399"/>
      <c r="E273" s="399"/>
      <c r="F273" s="400"/>
      <c r="G273" s="280" t="s">
        <v>100</v>
      </c>
      <c r="H273" s="280"/>
      <c r="I273" s="443" t="s">
        <v>100</v>
      </c>
      <c r="J273" s="443"/>
      <c r="K273" s="24"/>
      <c r="L273" s="401"/>
      <c r="M273" s="402"/>
      <c r="N273" s="402"/>
      <c r="O273" s="402"/>
      <c r="P273" s="402"/>
      <c r="Q273" s="402"/>
      <c r="R273" s="402"/>
      <c r="S273" s="402"/>
      <c r="T273" s="403"/>
    </row>
    <row r="274" spans="2:39" s="3" customFormat="1" ht="28.15" customHeight="1" x14ac:dyDescent="0.2">
      <c r="B274" s="348" t="s">
        <v>83</v>
      </c>
      <c r="C274" s="348"/>
      <c r="D274" s="348"/>
      <c r="E274" s="348"/>
      <c r="F274" s="348" t="s">
        <v>46</v>
      </c>
      <c r="G274" s="348"/>
      <c r="H274" s="348"/>
      <c r="I274" s="348"/>
      <c r="J274" s="409" t="s">
        <v>84</v>
      </c>
      <c r="K274" s="410"/>
      <c r="L274" s="410"/>
      <c r="M274" s="410"/>
      <c r="N274" s="410"/>
      <c r="O274" s="410"/>
      <c r="P274" s="410"/>
      <c r="Q274" s="410"/>
      <c r="R274" s="410"/>
      <c r="S274" s="410"/>
      <c r="T274" s="411"/>
    </row>
    <row r="275" spans="2:39" s="3" customFormat="1" ht="28.15" customHeight="1" x14ac:dyDescent="0.2">
      <c r="B275" s="348" t="s">
        <v>85</v>
      </c>
      <c r="C275" s="348"/>
      <c r="D275" s="348" t="s">
        <v>441</v>
      </c>
      <c r="E275" s="348"/>
      <c r="F275" s="348"/>
      <c r="G275" s="348"/>
      <c r="H275" s="348"/>
      <c r="I275" s="348"/>
      <c r="J275" s="412"/>
      <c r="K275" s="413"/>
      <c r="L275" s="413"/>
      <c r="M275" s="413"/>
      <c r="N275" s="413"/>
      <c r="O275" s="413"/>
      <c r="P275" s="413"/>
      <c r="Q275" s="413"/>
      <c r="R275" s="413"/>
      <c r="S275" s="413"/>
      <c r="T275" s="414"/>
    </row>
    <row r="276" spans="2:39" s="3" customFormat="1" ht="156" customHeight="1" x14ac:dyDescent="0.2">
      <c r="B276" s="267" t="s">
        <v>638</v>
      </c>
      <c r="C276" s="268"/>
      <c r="D276" s="267" t="s">
        <v>639</v>
      </c>
      <c r="E276" s="268"/>
      <c r="F276" s="267" t="s">
        <v>509</v>
      </c>
      <c r="G276" s="269"/>
      <c r="H276" s="269"/>
      <c r="I276" s="268"/>
      <c r="J276" s="270" t="s">
        <v>1076</v>
      </c>
      <c r="K276" s="271"/>
      <c r="L276" s="271"/>
      <c r="M276" s="271"/>
      <c r="N276" s="271"/>
      <c r="O276" s="271"/>
      <c r="P276" s="271"/>
      <c r="Q276" s="271"/>
      <c r="R276" s="271"/>
      <c r="S276" s="271"/>
      <c r="T276" s="272"/>
    </row>
    <row r="277" spans="2:39" s="3" customFormat="1" ht="60.6" customHeight="1" x14ac:dyDescent="0.2">
      <c r="B277" s="267" t="s">
        <v>690</v>
      </c>
      <c r="C277" s="268"/>
      <c r="D277" s="267" t="s">
        <v>735</v>
      </c>
      <c r="E277" s="268"/>
      <c r="F277" s="336" t="s">
        <v>1077</v>
      </c>
      <c r="G277" s="337"/>
      <c r="H277" s="337"/>
      <c r="I277" s="338"/>
      <c r="J277" s="270" t="s">
        <v>1078</v>
      </c>
      <c r="K277" s="271"/>
      <c r="L277" s="271"/>
      <c r="M277" s="271"/>
      <c r="N277" s="271"/>
      <c r="O277" s="271"/>
      <c r="P277" s="271"/>
      <c r="Q277" s="271"/>
      <c r="R277" s="271"/>
      <c r="S277" s="271"/>
      <c r="T277" s="272"/>
    </row>
    <row r="278" spans="2:39" s="3" customFormat="1" ht="39" customHeight="1" x14ac:dyDescent="0.2">
      <c r="B278" s="267" t="s">
        <v>604</v>
      </c>
      <c r="C278" s="268"/>
      <c r="D278" s="267" t="s">
        <v>605</v>
      </c>
      <c r="E278" s="268"/>
      <c r="F278" s="267" t="s">
        <v>691</v>
      </c>
      <c r="G278" s="269"/>
      <c r="H278" s="269"/>
      <c r="I278" s="268"/>
      <c r="J278" s="270" t="s">
        <v>636</v>
      </c>
      <c r="K278" s="271"/>
      <c r="L278" s="271"/>
      <c r="M278" s="271"/>
      <c r="N278" s="271"/>
      <c r="O278" s="271"/>
      <c r="P278" s="271"/>
      <c r="Q278" s="271"/>
      <c r="R278" s="271"/>
      <c r="S278" s="271"/>
      <c r="T278" s="272"/>
    </row>
    <row r="279" spans="2:39" s="3" customFormat="1" ht="86.45" customHeight="1" x14ac:dyDescent="0.2">
      <c r="B279" s="267" t="s">
        <v>709</v>
      </c>
      <c r="C279" s="268"/>
      <c r="D279" s="267"/>
      <c r="E279" s="268"/>
      <c r="F279" s="267" t="s">
        <v>606</v>
      </c>
      <c r="G279" s="269"/>
      <c r="H279" s="269"/>
      <c r="I279" s="268"/>
      <c r="J279" s="270" t="s">
        <v>833</v>
      </c>
      <c r="K279" s="271"/>
      <c r="L279" s="271"/>
      <c r="M279" s="271"/>
      <c r="N279" s="271"/>
      <c r="O279" s="271"/>
      <c r="P279" s="271"/>
      <c r="Q279" s="271"/>
      <c r="R279" s="271"/>
      <c r="S279" s="271"/>
      <c r="T279" s="272"/>
    </row>
    <row r="280" spans="2:39" s="3" customFormat="1" ht="15" customHeight="1" x14ac:dyDescent="0.2">
      <c r="B280" s="306"/>
      <c r="C280" s="408"/>
      <c r="D280" s="408"/>
      <c r="E280" s="408"/>
      <c r="F280" s="408"/>
      <c r="G280" s="408"/>
      <c r="H280" s="408"/>
      <c r="I280" s="408"/>
      <c r="J280" s="408"/>
      <c r="K280" s="408"/>
      <c r="L280" s="408"/>
      <c r="M280" s="408"/>
      <c r="N280" s="408"/>
      <c r="O280" s="408"/>
      <c r="P280" s="408"/>
      <c r="Q280" s="408"/>
      <c r="R280" s="408"/>
      <c r="S280" s="408"/>
      <c r="T280" s="307"/>
    </row>
    <row r="281" spans="2:39" s="3" customFormat="1" ht="22.5" customHeight="1" x14ac:dyDescent="0.2">
      <c r="B281" s="433" t="s">
        <v>101</v>
      </c>
      <c r="C281" s="434"/>
      <c r="D281" s="434"/>
      <c r="E281" s="434"/>
      <c r="F281" s="434"/>
      <c r="G281" s="434"/>
      <c r="H281" s="434"/>
      <c r="I281" s="434"/>
      <c r="J281" s="434"/>
      <c r="K281" s="434"/>
      <c r="L281" s="434"/>
      <c r="M281" s="434"/>
      <c r="N281" s="434"/>
      <c r="O281" s="434"/>
      <c r="P281" s="434"/>
      <c r="Q281" s="434"/>
      <c r="R281" s="434"/>
      <c r="S281" s="434"/>
      <c r="T281" s="435"/>
    </row>
    <row r="282" spans="2:39" s="3" customFormat="1" ht="30.4" customHeight="1" x14ac:dyDescent="0.2">
      <c r="B282" s="460" t="s">
        <v>86</v>
      </c>
      <c r="C282" s="437" t="s">
        <v>602</v>
      </c>
      <c r="D282" s="438"/>
      <c r="E282" s="438"/>
      <c r="F282" s="438"/>
      <c r="G282" s="438"/>
      <c r="H282" s="438"/>
      <c r="I282" s="438"/>
      <c r="J282" s="438"/>
      <c r="K282" s="438"/>
      <c r="L282" s="438"/>
      <c r="M282" s="438"/>
      <c r="N282" s="438"/>
      <c r="O282" s="438"/>
      <c r="P282" s="438"/>
      <c r="Q282" s="438"/>
      <c r="R282" s="438"/>
      <c r="S282" s="438"/>
      <c r="T282" s="439"/>
    </row>
    <row r="283" spans="2:39" s="3" customFormat="1" ht="22.5" customHeight="1" x14ac:dyDescent="0.2">
      <c r="B283" s="461"/>
      <c r="C283" s="333" t="s">
        <v>116</v>
      </c>
      <c r="D283" s="334"/>
      <c r="E283" s="334"/>
      <c r="F283" s="334"/>
      <c r="G283" s="334"/>
      <c r="H283" s="334"/>
      <c r="I283" s="334"/>
      <c r="J283" s="334"/>
      <c r="K283" s="334"/>
      <c r="L283" s="335"/>
      <c r="M283" s="333"/>
      <c r="N283" s="334"/>
      <c r="O283" s="334"/>
      <c r="P283" s="334"/>
      <c r="Q283" s="334"/>
      <c r="R283" s="334"/>
      <c r="S283" s="334"/>
      <c r="T283" s="335"/>
    </row>
    <row r="284" spans="2:39" s="3" customFormat="1" ht="22.5" customHeight="1" x14ac:dyDescent="0.2">
      <c r="B284" s="461"/>
      <c r="C284" s="280" t="s">
        <v>74</v>
      </c>
      <c r="D284" s="280"/>
      <c r="E284" s="280"/>
      <c r="F284" s="280" t="s">
        <v>440</v>
      </c>
      <c r="G284" s="280"/>
      <c r="H284" s="280" t="s">
        <v>64</v>
      </c>
      <c r="I284" s="280"/>
      <c r="J284" s="280" t="s">
        <v>87</v>
      </c>
      <c r="K284" s="280"/>
      <c r="L284" s="280"/>
      <c r="M284" s="427"/>
      <c r="N284" s="428"/>
      <c r="O284" s="428"/>
      <c r="P284" s="428"/>
      <c r="Q284" s="428"/>
      <c r="R284" s="428"/>
      <c r="S284" s="428"/>
      <c r="T284" s="429"/>
    </row>
    <row r="285" spans="2:39" s="3" customFormat="1" ht="22.15" customHeight="1" x14ac:dyDescent="0.2">
      <c r="B285" s="461"/>
      <c r="C285" s="306" t="s">
        <v>74</v>
      </c>
      <c r="D285" s="408"/>
      <c r="E285" s="307"/>
      <c r="F285" s="306" t="s">
        <v>440</v>
      </c>
      <c r="G285" s="307"/>
      <c r="H285" s="306" t="s">
        <v>64</v>
      </c>
      <c r="I285" s="307"/>
      <c r="J285" s="306" t="s">
        <v>87</v>
      </c>
      <c r="K285" s="408"/>
      <c r="L285" s="307"/>
      <c r="M285" s="440"/>
      <c r="N285" s="441"/>
      <c r="O285" s="441"/>
      <c r="P285" s="441"/>
      <c r="Q285" s="441"/>
      <c r="R285" s="441"/>
      <c r="S285" s="441"/>
      <c r="T285" s="442"/>
      <c r="V285" s="68"/>
      <c r="W285" s="68"/>
      <c r="X285" s="68"/>
      <c r="Y285" s="68"/>
      <c r="Z285" s="68"/>
      <c r="AA285" s="68"/>
      <c r="AB285" s="68"/>
      <c r="AC285" s="68"/>
      <c r="AD285" s="68"/>
      <c r="AE285" s="68"/>
      <c r="AF285" s="68"/>
      <c r="AG285" s="68"/>
      <c r="AH285" s="68"/>
      <c r="AI285" s="68"/>
      <c r="AJ285" s="68"/>
      <c r="AK285" s="68"/>
      <c r="AL285" s="68"/>
      <c r="AM285" s="68"/>
    </row>
    <row r="286" spans="2:39" s="3" customFormat="1" ht="14.25" x14ac:dyDescent="0.2">
      <c r="B286" s="461"/>
      <c r="C286" s="289" t="s">
        <v>76</v>
      </c>
      <c r="D286" s="289"/>
      <c r="E286" s="289"/>
      <c r="F286" s="446">
        <f>+H289</f>
        <v>1</v>
      </c>
      <c r="G286" s="446"/>
      <c r="H286" s="446">
        <v>1</v>
      </c>
      <c r="I286" s="446"/>
      <c r="J286" s="446">
        <f>+F286</f>
        <v>1</v>
      </c>
      <c r="K286" s="446"/>
      <c r="L286" s="446"/>
      <c r="M286" s="440"/>
      <c r="N286" s="441"/>
      <c r="O286" s="441"/>
      <c r="P286" s="441"/>
      <c r="Q286" s="441"/>
      <c r="R286" s="441"/>
      <c r="S286" s="441"/>
      <c r="T286" s="442"/>
      <c r="V286" s="68"/>
      <c r="W286" s="68"/>
      <c r="X286" s="68"/>
      <c r="Y286" s="68"/>
      <c r="Z286" s="68"/>
      <c r="AA286" s="68"/>
      <c r="AB286" s="68"/>
      <c r="AC286" s="68"/>
      <c r="AD286" s="68"/>
      <c r="AE286" s="68"/>
      <c r="AF286" s="68"/>
      <c r="AG286" s="68"/>
      <c r="AH286" s="68"/>
      <c r="AI286" s="68"/>
      <c r="AJ286" s="68"/>
      <c r="AK286" s="68"/>
      <c r="AL286" s="68"/>
      <c r="AM286" s="68"/>
    </row>
    <row r="287" spans="2:39" s="3" customFormat="1" ht="14.25" customHeight="1" x14ac:dyDescent="0.2">
      <c r="B287" s="461"/>
      <c r="C287" s="147"/>
      <c r="D287" s="147"/>
      <c r="E287" s="147"/>
      <c r="F287" s="146"/>
      <c r="G287" s="146"/>
      <c r="H287" s="146"/>
      <c r="I287" s="146"/>
      <c r="J287" s="146"/>
      <c r="K287" s="146"/>
      <c r="L287" s="146"/>
      <c r="M287" s="440"/>
      <c r="N287" s="441"/>
      <c r="O287" s="441"/>
      <c r="P287" s="441"/>
      <c r="Q287" s="441"/>
      <c r="R287" s="441"/>
      <c r="S287" s="441"/>
      <c r="T287" s="442"/>
    </row>
    <row r="288" spans="2:39" ht="30" x14ac:dyDescent="0.2">
      <c r="B288" s="461"/>
      <c r="C288" s="280" t="s">
        <v>77</v>
      </c>
      <c r="D288" s="280"/>
      <c r="E288" s="306" t="s">
        <v>66</v>
      </c>
      <c r="F288" s="307"/>
      <c r="G288" s="145" t="s">
        <v>78</v>
      </c>
      <c r="H288" s="384" t="s">
        <v>81</v>
      </c>
      <c r="I288" s="415"/>
      <c r="J288" s="415"/>
      <c r="K288" s="415"/>
      <c r="L288" s="385"/>
      <c r="M288" s="440"/>
      <c r="N288" s="441"/>
      <c r="O288" s="441"/>
      <c r="P288" s="441"/>
      <c r="Q288" s="441"/>
      <c r="R288" s="441"/>
      <c r="S288" s="441"/>
      <c r="T288" s="442"/>
    </row>
    <row r="289" spans="2:20" ht="27.75" customHeight="1" x14ac:dyDescent="0.2">
      <c r="B289" s="461"/>
      <c r="C289" s="344">
        <f>I164</f>
        <v>42684</v>
      </c>
      <c r="D289" s="344"/>
      <c r="E289" s="382">
        <f>J164</f>
        <v>43895</v>
      </c>
      <c r="F289" s="383"/>
      <c r="G289" s="17">
        <f>+K164</f>
        <v>0</v>
      </c>
      <c r="H289" s="691">
        <v>1</v>
      </c>
      <c r="I289" s="692"/>
      <c r="J289" s="692"/>
      <c r="K289" s="692"/>
      <c r="L289" s="693"/>
      <c r="M289" s="440"/>
      <c r="N289" s="441"/>
      <c r="O289" s="441"/>
      <c r="P289" s="441"/>
      <c r="Q289" s="441"/>
      <c r="R289" s="441"/>
      <c r="S289" s="441"/>
      <c r="T289" s="442"/>
    </row>
    <row r="290" spans="2:20" ht="14.1" customHeight="1" x14ac:dyDescent="0.2">
      <c r="B290" s="461"/>
      <c r="C290" s="306" t="s">
        <v>82</v>
      </c>
      <c r="D290" s="408"/>
      <c r="E290" s="408"/>
      <c r="F290" s="408"/>
      <c r="G290" s="408"/>
      <c r="H290" s="408"/>
      <c r="I290" s="408"/>
      <c r="J290" s="408"/>
      <c r="K290" s="408"/>
      <c r="L290" s="307"/>
      <c r="M290" s="430"/>
      <c r="N290" s="431"/>
      <c r="O290" s="431"/>
      <c r="P290" s="431"/>
      <c r="Q290" s="431"/>
      <c r="R290" s="431"/>
      <c r="S290" s="431"/>
      <c r="T290" s="432"/>
    </row>
    <row r="291" spans="2:20" s="3" customFormat="1" ht="15" customHeight="1" x14ac:dyDescent="0.2">
      <c r="B291" s="461"/>
      <c r="C291" s="306" t="s">
        <v>95</v>
      </c>
      <c r="D291" s="408"/>
      <c r="E291" s="408"/>
      <c r="F291" s="408"/>
      <c r="G291" s="307"/>
      <c r="H291" s="280" t="s">
        <v>102</v>
      </c>
      <c r="I291" s="280"/>
      <c r="J291" s="280" t="s">
        <v>97</v>
      </c>
      <c r="K291" s="280"/>
      <c r="L291" s="144" t="s">
        <v>372</v>
      </c>
      <c r="M291" s="454" t="s">
        <v>98</v>
      </c>
      <c r="N291" s="455"/>
      <c r="O291" s="455"/>
      <c r="P291" s="455"/>
      <c r="Q291" s="455"/>
      <c r="R291" s="455"/>
      <c r="S291" s="455"/>
      <c r="T291" s="456"/>
    </row>
    <row r="292" spans="2:20" ht="15" x14ac:dyDescent="0.2">
      <c r="B292" s="461"/>
      <c r="C292" s="306" t="s">
        <v>100</v>
      </c>
      <c r="D292" s="408"/>
      <c r="E292" s="408"/>
      <c r="F292" s="408"/>
      <c r="G292" s="307"/>
      <c r="H292" s="280" t="s">
        <v>100</v>
      </c>
      <c r="I292" s="280"/>
      <c r="J292" s="518" t="s">
        <v>100</v>
      </c>
      <c r="K292" s="518"/>
      <c r="L292" s="145" t="s">
        <v>100</v>
      </c>
      <c r="M292" s="368"/>
      <c r="N292" s="369"/>
      <c r="O292" s="369"/>
      <c r="P292" s="369"/>
      <c r="Q292" s="369"/>
      <c r="R292" s="369"/>
      <c r="S292" s="369"/>
      <c r="T292" s="370"/>
    </row>
    <row r="293" spans="2:20" ht="24" customHeight="1" x14ac:dyDescent="0.2">
      <c r="B293" s="461"/>
      <c r="C293" s="280" t="s">
        <v>83</v>
      </c>
      <c r="D293" s="280"/>
      <c r="E293" s="280"/>
      <c r="F293" s="280"/>
      <c r="G293" s="280" t="s">
        <v>46</v>
      </c>
      <c r="H293" s="280"/>
      <c r="I293" s="280"/>
      <c r="J293" s="280"/>
      <c r="K293" s="417" t="s">
        <v>697</v>
      </c>
      <c r="L293" s="417"/>
      <c r="M293" s="417"/>
      <c r="N293" s="417"/>
      <c r="O293" s="417"/>
      <c r="P293" s="417"/>
      <c r="Q293" s="417"/>
      <c r="R293" s="417"/>
      <c r="S293" s="417"/>
      <c r="T293" s="418"/>
    </row>
    <row r="294" spans="2:20" ht="23.45" customHeight="1" x14ac:dyDescent="0.2">
      <c r="B294" s="461"/>
      <c r="C294" s="280" t="s">
        <v>85</v>
      </c>
      <c r="D294" s="280"/>
      <c r="E294" s="280" t="s">
        <v>441</v>
      </c>
      <c r="F294" s="280"/>
      <c r="G294" s="280"/>
      <c r="H294" s="280"/>
      <c r="I294" s="280"/>
      <c r="J294" s="280"/>
      <c r="K294" s="419"/>
      <c r="L294" s="419"/>
      <c r="M294" s="419"/>
      <c r="N294" s="419"/>
      <c r="O294" s="419"/>
      <c r="P294" s="419"/>
      <c r="Q294" s="419"/>
      <c r="R294" s="419"/>
      <c r="S294" s="419"/>
      <c r="T294" s="420"/>
    </row>
    <row r="295" spans="2:20" ht="27.75" customHeight="1" x14ac:dyDescent="0.2">
      <c r="B295" s="306"/>
      <c r="C295" s="408"/>
      <c r="D295" s="408"/>
      <c r="E295" s="408"/>
      <c r="F295" s="408"/>
      <c r="G295" s="408"/>
      <c r="H295" s="408"/>
      <c r="I295" s="408"/>
      <c r="J295" s="408"/>
      <c r="K295" s="408"/>
      <c r="L295" s="408"/>
      <c r="M295" s="408"/>
      <c r="N295" s="408"/>
      <c r="O295" s="408"/>
      <c r="P295" s="408"/>
      <c r="Q295" s="408"/>
      <c r="R295" s="408"/>
      <c r="S295" s="408"/>
      <c r="T295" s="307"/>
    </row>
    <row r="296" spans="2:20" ht="27" customHeight="1" x14ac:dyDescent="0.2">
      <c r="B296" s="460" t="s">
        <v>88</v>
      </c>
      <c r="C296" s="520" t="s">
        <v>503</v>
      </c>
      <c r="D296" s="437"/>
      <c r="E296" s="437"/>
      <c r="F296" s="437"/>
      <c r="G296" s="437"/>
      <c r="H296" s="437"/>
      <c r="I296" s="437"/>
      <c r="J296" s="437"/>
      <c r="K296" s="437"/>
      <c r="L296" s="437"/>
      <c r="M296" s="437"/>
      <c r="N296" s="437"/>
      <c r="O296" s="437"/>
      <c r="P296" s="437"/>
      <c r="Q296" s="437"/>
      <c r="R296" s="437"/>
      <c r="S296" s="437"/>
      <c r="T296" s="521"/>
    </row>
    <row r="297" spans="2:20" ht="22.15" customHeight="1" x14ac:dyDescent="0.2">
      <c r="B297" s="461"/>
      <c r="C297" s="333" t="s">
        <v>116</v>
      </c>
      <c r="D297" s="334"/>
      <c r="E297" s="334"/>
      <c r="F297" s="334"/>
      <c r="G297" s="334"/>
      <c r="H297" s="334"/>
      <c r="I297" s="334"/>
      <c r="J297" s="334"/>
      <c r="K297" s="334"/>
      <c r="L297" s="335"/>
      <c r="M297" s="333"/>
      <c r="N297" s="334"/>
      <c r="O297" s="334"/>
      <c r="P297" s="334"/>
      <c r="Q297" s="334"/>
      <c r="R297" s="334"/>
      <c r="S297" s="334"/>
      <c r="T297" s="335"/>
    </row>
    <row r="298" spans="2:20" ht="27.75" customHeight="1" x14ac:dyDescent="0.2">
      <c r="B298" s="461"/>
      <c r="C298" s="280" t="s">
        <v>74</v>
      </c>
      <c r="D298" s="280"/>
      <c r="E298" s="280"/>
      <c r="F298" s="280" t="s">
        <v>440</v>
      </c>
      <c r="G298" s="280"/>
      <c r="H298" s="280" t="s">
        <v>64</v>
      </c>
      <c r="I298" s="280"/>
      <c r="J298" s="280" t="s">
        <v>75</v>
      </c>
      <c r="K298" s="280"/>
      <c r="L298" s="280"/>
      <c r="M298" s="427"/>
      <c r="N298" s="428"/>
      <c r="O298" s="428"/>
      <c r="P298" s="428"/>
      <c r="Q298" s="428"/>
      <c r="R298" s="428"/>
      <c r="S298" s="428"/>
      <c r="T298" s="429"/>
    </row>
    <row r="299" spans="2:20" ht="21.6" customHeight="1" x14ac:dyDescent="0.2">
      <c r="B299" s="461"/>
      <c r="C299" s="289" t="s">
        <v>76</v>
      </c>
      <c r="D299" s="289"/>
      <c r="E299" s="289"/>
      <c r="F299" s="446">
        <v>1</v>
      </c>
      <c r="G299" s="446"/>
      <c r="H299" s="446">
        <v>1</v>
      </c>
      <c r="I299" s="446"/>
      <c r="J299" s="361">
        <f>F299-H299</f>
        <v>0</v>
      </c>
      <c r="K299" s="361"/>
      <c r="L299" s="361"/>
      <c r="M299" s="430"/>
      <c r="N299" s="431"/>
      <c r="O299" s="431"/>
      <c r="P299" s="431"/>
      <c r="Q299" s="431"/>
      <c r="R299" s="431"/>
      <c r="S299" s="431"/>
      <c r="T299" s="432"/>
    </row>
    <row r="300" spans="2:20" ht="24" customHeight="1" x14ac:dyDescent="0.2">
      <c r="B300" s="461"/>
      <c r="C300" s="348" t="s">
        <v>83</v>
      </c>
      <c r="D300" s="348"/>
      <c r="E300" s="348"/>
      <c r="F300" s="348"/>
      <c r="G300" s="348" t="s">
        <v>46</v>
      </c>
      <c r="H300" s="348"/>
      <c r="I300" s="348"/>
      <c r="J300" s="348"/>
      <c r="K300" s="409" t="s">
        <v>697</v>
      </c>
      <c r="L300" s="410"/>
      <c r="M300" s="410"/>
      <c r="N300" s="410"/>
      <c r="O300" s="410"/>
      <c r="P300" s="410"/>
      <c r="Q300" s="410"/>
      <c r="R300" s="410"/>
      <c r="S300" s="410"/>
      <c r="T300" s="411"/>
    </row>
    <row r="301" spans="2:20" ht="24.4" customHeight="1" x14ac:dyDescent="0.2">
      <c r="B301" s="461"/>
      <c r="C301" s="348" t="s">
        <v>85</v>
      </c>
      <c r="D301" s="348"/>
      <c r="E301" s="348" t="s">
        <v>441</v>
      </c>
      <c r="F301" s="348"/>
      <c r="G301" s="348"/>
      <c r="H301" s="348"/>
      <c r="I301" s="348"/>
      <c r="J301" s="348"/>
      <c r="K301" s="412"/>
      <c r="L301" s="413"/>
      <c r="M301" s="413"/>
      <c r="N301" s="413"/>
      <c r="O301" s="413"/>
      <c r="P301" s="413"/>
      <c r="Q301" s="413"/>
      <c r="R301" s="413"/>
      <c r="S301" s="413"/>
      <c r="T301" s="414"/>
    </row>
    <row r="302" spans="2:20" ht="27.75" customHeight="1" x14ac:dyDescent="0.2">
      <c r="B302" s="306"/>
      <c r="C302" s="408"/>
      <c r="D302" s="408"/>
      <c r="E302" s="408"/>
      <c r="F302" s="408"/>
      <c r="G302" s="408"/>
      <c r="H302" s="408"/>
      <c r="I302" s="408"/>
      <c r="J302" s="408"/>
      <c r="K302" s="408"/>
      <c r="L302" s="408"/>
      <c r="M302" s="408"/>
      <c r="N302" s="408"/>
      <c r="O302" s="408"/>
      <c r="P302" s="408"/>
      <c r="Q302" s="408"/>
      <c r="R302" s="408"/>
      <c r="S302" s="408"/>
      <c r="T302" s="307"/>
    </row>
    <row r="303" spans="2:20" ht="25.9" customHeight="1" x14ac:dyDescent="0.2">
      <c r="B303" s="325" t="s">
        <v>103</v>
      </c>
      <c r="C303" s="326"/>
      <c r="D303" s="326"/>
      <c r="E303" s="326"/>
      <c r="F303" s="326"/>
      <c r="G303" s="326"/>
      <c r="H303" s="326"/>
      <c r="I303" s="326"/>
      <c r="J303" s="326"/>
      <c r="K303" s="326"/>
      <c r="L303" s="326"/>
      <c r="M303" s="326"/>
      <c r="N303" s="326"/>
      <c r="O303" s="326"/>
      <c r="P303" s="326"/>
      <c r="Q303" s="326"/>
      <c r="R303" s="326"/>
      <c r="S303" s="326"/>
      <c r="T303" s="327"/>
    </row>
    <row r="304" spans="2:20" ht="23.45" customHeight="1" x14ac:dyDescent="0.2">
      <c r="B304" s="316" t="s">
        <v>48</v>
      </c>
      <c r="C304" s="317"/>
      <c r="D304" s="317"/>
      <c r="E304" s="317"/>
      <c r="F304" s="318"/>
      <c r="G304" s="311" t="s">
        <v>104</v>
      </c>
      <c r="H304" s="311"/>
      <c r="I304" s="311"/>
      <c r="J304" s="311"/>
      <c r="K304" s="311"/>
      <c r="L304" s="311"/>
      <c r="M304" s="311"/>
      <c r="N304" s="311"/>
      <c r="O304" s="311"/>
      <c r="P304" s="311"/>
      <c r="Q304" s="311"/>
      <c r="R304" s="311"/>
      <c r="S304" s="316" t="s">
        <v>105</v>
      </c>
      <c r="T304" s="318"/>
    </row>
    <row r="305" spans="1:24" ht="206.45" hidden="1" customHeight="1" x14ac:dyDescent="0.2">
      <c r="B305" s="280" t="s">
        <v>432</v>
      </c>
      <c r="C305" s="280"/>
      <c r="D305" s="280"/>
      <c r="E305" s="280"/>
      <c r="F305" s="280"/>
      <c r="G305" s="453"/>
      <c r="H305" s="453"/>
      <c r="I305" s="453"/>
      <c r="J305" s="453"/>
      <c r="K305" s="453"/>
      <c r="L305" s="453"/>
      <c r="M305" s="453"/>
      <c r="N305" s="453"/>
      <c r="O305" s="453"/>
      <c r="P305" s="453"/>
      <c r="Q305" s="453"/>
      <c r="R305" s="453"/>
      <c r="S305" s="368" t="s">
        <v>629</v>
      </c>
      <c r="T305" s="370"/>
      <c r="V305" s="543"/>
      <c r="W305" s="543"/>
    </row>
    <row r="306" spans="1:24" ht="199.9" customHeight="1" x14ac:dyDescent="0.2">
      <c r="B306" s="280" t="s">
        <v>432</v>
      </c>
      <c r="C306" s="280"/>
      <c r="D306" s="280"/>
      <c r="E306" s="280"/>
      <c r="F306" s="280"/>
      <c r="G306" s="289" t="s">
        <v>1162</v>
      </c>
      <c r="H306" s="289"/>
      <c r="I306" s="289"/>
      <c r="J306" s="289"/>
      <c r="K306" s="289"/>
      <c r="L306" s="289"/>
      <c r="M306" s="289"/>
      <c r="N306" s="289"/>
      <c r="O306" s="289"/>
      <c r="P306" s="289"/>
      <c r="Q306" s="289"/>
      <c r="R306" s="289"/>
      <c r="S306" s="368" t="s">
        <v>629</v>
      </c>
      <c r="T306" s="370"/>
    </row>
    <row r="307" spans="1:24" ht="110.45" customHeight="1" x14ac:dyDescent="0.2">
      <c r="B307" s="280" t="s">
        <v>591</v>
      </c>
      <c r="C307" s="280"/>
      <c r="D307" s="280"/>
      <c r="E307" s="280"/>
      <c r="F307" s="280"/>
      <c r="G307" s="319" t="s">
        <v>1163</v>
      </c>
      <c r="H307" s="320"/>
      <c r="I307" s="320"/>
      <c r="J307" s="320"/>
      <c r="K307" s="320"/>
      <c r="L307" s="320"/>
      <c r="M307" s="320"/>
      <c r="N307" s="320"/>
      <c r="O307" s="320"/>
      <c r="P307" s="320"/>
      <c r="Q307" s="320"/>
      <c r="R307" s="321"/>
      <c r="S307" s="368" t="s">
        <v>565</v>
      </c>
      <c r="T307" s="370"/>
    </row>
    <row r="308" spans="1:24" ht="35.450000000000003" customHeight="1" x14ac:dyDescent="0.2">
      <c r="B308" s="280" t="s">
        <v>630</v>
      </c>
      <c r="C308" s="280"/>
      <c r="D308" s="280"/>
      <c r="E308" s="280"/>
      <c r="F308" s="280"/>
      <c r="G308" s="319" t="s">
        <v>1016</v>
      </c>
      <c r="H308" s="320"/>
      <c r="I308" s="320"/>
      <c r="J308" s="320"/>
      <c r="K308" s="320"/>
      <c r="L308" s="320"/>
      <c r="M308" s="320"/>
      <c r="N308" s="320"/>
      <c r="O308" s="320"/>
      <c r="P308" s="320"/>
      <c r="Q308" s="320"/>
      <c r="R308" s="321"/>
      <c r="S308" s="368"/>
      <c r="T308" s="370"/>
    </row>
    <row r="309" spans="1:24" ht="34.9" customHeight="1" x14ac:dyDescent="0.2">
      <c r="B309" s="545" t="s">
        <v>567</v>
      </c>
      <c r="C309" s="545"/>
      <c r="D309" s="545"/>
      <c r="E309" s="545"/>
      <c r="F309" s="545"/>
      <c r="G309" s="546" t="s">
        <v>1017</v>
      </c>
      <c r="H309" s="547"/>
      <c r="I309" s="547"/>
      <c r="J309" s="547"/>
      <c r="K309" s="547"/>
      <c r="L309" s="547"/>
      <c r="M309" s="547"/>
      <c r="N309" s="547"/>
      <c r="O309" s="547"/>
      <c r="P309" s="547"/>
      <c r="Q309" s="547"/>
      <c r="R309" s="548"/>
      <c r="S309" s="368"/>
      <c r="T309" s="370"/>
    </row>
    <row r="310" spans="1:24" ht="26.25" customHeight="1" x14ac:dyDescent="0.2">
      <c r="B310" s="325" t="s">
        <v>583</v>
      </c>
      <c r="C310" s="326"/>
      <c r="D310" s="326"/>
      <c r="E310" s="326"/>
      <c r="F310" s="326"/>
      <c r="G310" s="326"/>
      <c r="H310" s="326"/>
      <c r="I310" s="326"/>
      <c r="J310" s="326"/>
      <c r="K310" s="326"/>
      <c r="L310" s="326"/>
      <c r="M310" s="326"/>
      <c r="N310" s="326"/>
      <c r="O310" s="326"/>
      <c r="P310" s="326"/>
      <c r="Q310" s="326"/>
      <c r="R310" s="326"/>
      <c r="S310" s="326"/>
      <c r="T310" s="327"/>
    </row>
    <row r="311" spans="1:24" ht="23.25" customHeight="1" x14ac:dyDescent="0.2">
      <c r="B311" s="450" t="s">
        <v>48</v>
      </c>
      <c r="C311" s="451"/>
      <c r="D311" s="451"/>
      <c r="E311" s="451"/>
      <c r="F311" s="452"/>
      <c r="G311" s="316" t="s">
        <v>104</v>
      </c>
      <c r="H311" s="317"/>
      <c r="I311" s="317"/>
      <c r="J311" s="317"/>
      <c r="K311" s="317"/>
      <c r="L311" s="317"/>
      <c r="M311" s="317"/>
      <c r="N311" s="317"/>
      <c r="O311" s="317"/>
      <c r="P311" s="317"/>
      <c r="Q311" s="317"/>
      <c r="R311" s="318"/>
      <c r="S311" s="316" t="s">
        <v>105</v>
      </c>
      <c r="T311" s="318"/>
    </row>
    <row r="312" spans="1:24" ht="251.45" customHeight="1" x14ac:dyDescent="0.2">
      <c r="B312" s="544" t="s">
        <v>1015</v>
      </c>
      <c r="C312" s="544"/>
      <c r="D312" s="544"/>
      <c r="E312" s="544"/>
      <c r="F312" s="544"/>
      <c r="G312" s="266" t="s">
        <v>1134</v>
      </c>
      <c r="H312" s="266"/>
      <c r="I312" s="266"/>
      <c r="J312" s="266"/>
      <c r="K312" s="266"/>
      <c r="L312" s="266"/>
      <c r="M312" s="266"/>
      <c r="N312" s="266"/>
      <c r="O312" s="266"/>
      <c r="P312" s="266"/>
      <c r="Q312" s="266"/>
      <c r="R312" s="266"/>
      <c r="S312" s="266" t="s">
        <v>1135</v>
      </c>
      <c r="T312" s="266"/>
    </row>
    <row r="313" spans="1:24" ht="409.15" customHeight="1" x14ac:dyDescent="0.2">
      <c r="B313" s="421" t="s">
        <v>1140</v>
      </c>
      <c r="C313" s="422"/>
      <c r="D313" s="422"/>
      <c r="E313" s="422"/>
      <c r="F313" s="423"/>
      <c r="G313" s="427" t="s">
        <v>1136</v>
      </c>
      <c r="H313" s="428"/>
      <c r="I313" s="428"/>
      <c r="J313" s="428"/>
      <c r="K313" s="428"/>
      <c r="L313" s="428"/>
      <c r="M313" s="428"/>
      <c r="N313" s="428"/>
      <c r="O313" s="428"/>
      <c r="P313" s="428"/>
      <c r="Q313" s="428"/>
      <c r="R313" s="429"/>
      <c r="S313" s="427" t="s">
        <v>1137</v>
      </c>
      <c r="T313" s="429"/>
    </row>
    <row r="314" spans="1:24" ht="17.45" customHeight="1" x14ac:dyDescent="0.2">
      <c r="B314" s="424"/>
      <c r="C314" s="425"/>
      <c r="D314" s="425"/>
      <c r="E314" s="425"/>
      <c r="F314" s="426"/>
      <c r="G314" s="430"/>
      <c r="H314" s="431"/>
      <c r="I314" s="431"/>
      <c r="J314" s="431"/>
      <c r="K314" s="431"/>
      <c r="L314" s="431"/>
      <c r="M314" s="431"/>
      <c r="N314" s="431"/>
      <c r="O314" s="431"/>
      <c r="P314" s="431"/>
      <c r="Q314" s="431"/>
      <c r="R314" s="432"/>
      <c r="S314" s="430"/>
      <c r="T314" s="432"/>
    </row>
    <row r="315" spans="1:24" ht="183" customHeight="1" x14ac:dyDescent="0.2">
      <c r="B315" s="457" t="s">
        <v>1141</v>
      </c>
      <c r="C315" s="458"/>
      <c r="D315" s="458"/>
      <c r="E315" s="458"/>
      <c r="F315" s="459"/>
      <c r="G315" s="319" t="s">
        <v>1138</v>
      </c>
      <c r="H315" s="320"/>
      <c r="I315" s="320"/>
      <c r="J315" s="320"/>
      <c r="K315" s="320"/>
      <c r="L315" s="320"/>
      <c r="M315" s="320"/>
      <c r="N315" s="320"/>
      <c r="O315" s="320"/>
      <c r="P315" s="320"/>
      <c r="Q315" s="320"/>
      <c r="R315" s="321"/>
      <c r="S315" s="368" t="s">
        <v>1139</v>
      </c>
      <c r="T315" s="370"/>
    </row>
    <row r="316" spans="1:24" ht="94.5" customHeight="1" x14ac:dyDescent="0.2">
      <c r="B316" s="450" t="s">
        <v>607</v>
      </c>
      <c r="C316" s="451"/>
      <c r="D316" s="451"/>
      <c r="E316" s="451"/>
      <c r="F316" s="452"/>
      <c r="G316" s="316" t="s">
        <v>104</v>
      </c>
      <c r="H316" s="317"/>
      <c r="I316" s="317"/>
      <c r="J316" s="317"/>
      <c r="K316" s="317"/>
      <c r="L316" s="317"/>
      <c r="M316" s="317"/>
      <c r="N316" s="317"/>
      <c r="O316" s="317"/>
      <c r="P316" s="317"/>
      <c r="Q316" s="317"/>
      <c r="R316" s="318"/>
      <c r="S316" s="316" t="s">
        <v>105</v>
      </c>
      <c r="T316" s="318"/>
    </row>
    <row r="317" spans="1:24" ht="225.6" customHeight="1" x14ac:dyDescent="0.2">
      <c r="B317" s="427"/>
      <c r="C317" s="428"/>
      <c r="D317" s="428"/>
      <c r="E317" s="428"/>
      <c r="F317" s="429"/>
      <c r="G317" s="522" t="s">
        <v>736</v>
      </c>
      <c r="H317" s="523"/>
      <c r="I317" s="523"/>
      <c r="J317" s="523"/>
      <c r="K317" s="523"/>
      <c r="L317" s="523"/>
      <c r="M317" s="523"/>
      <c r="N317" s="523"/>
      <c r="O317" s="523"/>
      <c r="P317" s="523"/>
      <c r="Q317" s="523"/>
      <c r="R317" s="524"/>
      <c r="S317" s="511"/>
      <c r="T317" s="512"/>
      <c r="W317" s="525"/>
      <c r="X317" s="525"/>
    </row>
    <row r="318" spans="1:24" ht="327" customHeight="1" x14ac:dyDescent="0.2">
      <c r="B318" s="440"/>
      <c r="C318" s="517"/>
      <c r="D318" s="517"/>
      <c r="E318" s="517"/>
      <c r="F318" s="442"/>
      <c r="G318" s="526" t="s">
        <v>719</v>
      </c>
      <c r="H318" s="527"/>
      <c r="I318" s="527"/>
      <c r="J318" s="527"/>
      <c r="K318" s="527"/>
      <c r="L318" s="527"/>
      <c r="M318" s="527"/>
      <c r="N318" s="527"/>
      <c r="O318" s="527"/>
      <c r="P318" s="527"/>
      <c r="Q318" s="527"/>
      <c r="R318" s="528"/>
      <c r="S318" s="513"/>
      <c r="T318" s="514"/>
      <c r="W318" s="525"/>
      <c r="X318" s="525"/>
    </row>
    <row r="319" spans="1:24" ht="244.15" customHeight="1" x14ac:dyDescent="0.2">
      <c r="A319" s="75"/>
      <c r="B319" s="440"/>
      <c r="C319" s="517"/>
      <c r="D319" s="517"/>
      <c r="E319" s="517"/>
      <c r="F319" s="442"/>
      <c r="G319" s="495" t="s">
        <v>720</v>
      </c>
      <c r="H319" s="496"/>
      <c r="I319" s="496"/>
      <c r="J319" s="496"/>
      <c r="K319" s="496"/>
      <c r="L319" s="496"/>
      <c r="M319" s="496"/>
      <c r="N319" s="496"/>
      <c r="O319" s="496"/>
      <c r="P319" s="496"/>
      <c r="Q319" s="496"/>
      <c r="R319" s="496"/>
      <c r="S319" s="513"/>
      <c r="T319" s="514"/>
      <c r="W319" s="525"/>
      <c r="X319" s="525"/>
    </row>
    <row r="320" spans="1:24" ht="264" customHeight="1" x14ac:dyDescent="0.2">
      <c r="B320" s="440"/>
      <c r="C320" s="517"/>
      <c r="D320" s="517"/>
      <c r="E320" s="517"/>
      <c r="F320" s="442"/>
      <c r="G320" s="495" t="s">
        <v>805</v>
      </c>
      <c r="H320" s="496"/>
      <c r="I320" s="496"/>
      <c r="J320" s="496"/>
      <c r="K320" s="496"/>
      <c r="L320" s="496"/>
      <c r="M320" s="496"/>
      <c r="N320" s="496"/>
      <c r="O320" s="496"/>
      <c r="P320" s="496"/>
      <c r="Q320" s="496"/>
      <c r="R320" s="496"/>
      <c r="S320" s="513"/>
      <c r="T320" s="514"/>
      <c r="W320" s="525"/>
      <c r="X320" s="525"/>
    </row>
    <row r="321" spans="2:24" ht="270" customHeight="1" x14ac:dyDescent="0.2">
      <c r="B321" s="440"/>
      <c r="C321" s="517"/>
      <c r="D321" s="517"/>
      <c r="E321" s="517"/>
      <c r="F321" s="442"/>
      <c r="G321" s="529" t="s">
        <v>721</v>
      </c>
      <c r="H321" s="530"/>
      <c r="I321" s="530"/>
      <c r="J321" s="530"/>
      <c r="K321" s="530"/>
      <c r="L321" s="530"/>
      <c r="M321" s="530"/>
      <c r="N321" s="530"/>
      <c r="O321" s="530"/>
      <c r="P321" s="530"/>
      <c r="Q321" s="530"/>
      <c r="R321" s="530"/>
      <c r="S321" s="513"/>
      <c r="T321" s="514"/>
      <c r="W321" s="525"/>
      <c r="X321" s="525"/>
    </row>
    <row r="322" spans="2:24" ht="232.15" customHeight="1" x14ac:dyDescent="0.2">
      <c r="B322" s="440"/>
      <c r="C322" s="517"/>
      <c r="D322" s="517"/>
      <c r="E322" s="517"/>
      <c r="F322" s="442"/>
      <c r="G322" s="495" t="s">
        <v>568</v>
      </c>
      <c r="H322" s="496"/>
      <c r="I322" s="496"/>
      <c r="J322" s="496"/>
      <c r="K322" s="496"/>
      <c r="L322" s="496"/>
      <c r="M322" s="496"/>
      <c r="N322" s="496"/>
      <c r="O322" s="496"/>
      <c r="P322" s="496"/>
      <c r="Q322" s="496"/>
      <c r="R322" s="496"/>
      <c r="S322" s="513"/>
      <c r="T322" s="514"/>
      <c r="W322" s="525"/>
      <c r="X322" s="525"/>
    </row>
    <row r="323" spans="2:24" ht="208.9" customHeight="1" x14ac:dyDescent="0.2">
      <c r="B323" s="440"/>
      <c r="C323" s="517"/>
      <c r="D323" s="517"/>
      <c r="E323" s="517"/>
      <c r="F323" s="442"/>
      <c r="G323" s="529" t="s">
        <v>722</v>
      </c>
      <c r="H323" s="530"/>
      <c r="I323" s="530"/>
      <c r="J323" s="530"/>
      <c r="K323" s="530"/>
      <c r="L323" s="530"/>
      <c r="M323" s="530"/>
      <c r="N323" s="530"/>
      <c r="O323" s="530"/>
      <c r="P323" s="530"/>
      <c r="Q323" s="530"/>
      <c r="R323" s="530"/>
      <c r="S323" s="513"/>
      <c r="T323" s="514"/>
      <c r="W323" s="525"/>
      <c r="X323" s="525"/>
    </row>
    <row r="324" spans="2:24" ht="210.6" customHeight="1" x14ac:dyDescent="0.2">
      <c r="B324" s="440"/>
      <c r="C324" s="517"/>
      <c r="D324" s="517"/>
      <c r="E324" s="517"/>
      <c r="F324" s="442"/>
      <c r="G324" s="495" t="s">
        <v>657</v>
      </c>
      <c r="H324" s="496"/>
      <c r="I324" s="496"/>
      <c r="J324" s="496"/>
      <c r="K324" s="496"/>
      <c r="L324" s="496"/>
      <c r="M324" s="496"/>
      <c r="N324" s="496"/>
      <c r="O324" s="496"/>
      <c r="P324" s="496"/>
      <c r="Q324" s="496"/>
      <c r="R324" s="497"/>
      <c r="S324" s="513"/>
      <c r="T324" s="514"/>
      <c r="W324" s="525"/>
      <c r="X324" s="525"/>
    </row>
    <row r="325" spans="2:24" ht="152.44999999999999" customHeight="1" x14ac:dyDescent="0.2">
      <c r="B325" s="440"/>
      <c r="C325" s="517"/>
      <c r="D325" s="517"/>
      <c r="E325" s="517"/>
      <c r="F325" s="442"/>
      <c r="G325" s="495" t="s">
        <v>723</v>
      </c>
      <c r="H325" s="496"/>
      <c r="I325" s="496"/>
      <c r="J325" s="496"/>
      <c r="K325" s="496"/>
      <c r="L325" s="496"/>
      <c r="M325" s="496"/>
      <c r="N325" s="496"/>
      <c r="O325" s="496"/>
      <c r="P325" s="496"/>
      <c r="Q325" s="496"/>
      <c r="R325" s="497"/>
      <c r="S325" s="513"/>
      <c r="T325" s="514"/>
      <c r="W325" s="525"/>
      <c r="X325" s="525"/>
    </row>
    <row r="326" spans="2:24" ht="180.6" customHeight="1" x14ac:dyDescent="0.2">
      <c r="B326" s="440"/>
      <c r="C326" s="517"/>
      <c r="D326" s="517"/>
      <c r="E326" s="517"/>
      <c r="F326" s="442"/>
      <c r="G326" s="495" t="s">
        <v>1088</v>
      </c>
      <c r="H326" s="515"/>
      <c r="I326" s="515"/>
      <c r="J326" s="515"/>
      <c r="K326" s="515"/>
      <c r="L326" s="515"/>
      <c r="M326" s="515"/>
      <c r="N326" s="515"/>
      <c r="O326" s="515"/>
      <c r="P326" s="515"/>
      <c r="Q326" s="515"/>
      <c r="R326" s="516"/>
      <c r="S326" s="513"/>
      <c r="T326" s="514"/>
      <c r="W326" s="525"/>
      <c r="X326" s="525"/>
    </row>
    <row r="327" spans="2:24" ht="316.89999999999998" customHeight="1" x14ac:dyDescent="0.2">
      <c r="B327" s="440"/>
      <c r="C327" s="517"/>
      <c r="D327" s="517"/>
      <c r="E327" s="517"/>
      <c r="F327" s="442"/>
      <c r="G327" s="495" t="s">
        <v>1089</v>
      </c>
      <c r="H327" s="496"/>
      <c r="I327" s="496"/>
      <c r="J327" s="496"/>
      <c r="K327" s="496"/>
      <c r="L327" s="496"/>
      <c r="M327" s="496"/>
      <c r="N327" s="496"/>
      <c r="O327" s="496"/>
      <c r="P327" s="496"/>
      <c r="Q327" s="496"/>
      <c r="R327" s="496"/>
      <c r="S327" s="513"/>
      <c r="T327" s="514"/>
      <c r="W327" s="525"/>
      <c r="X327" s="525"/>
    </row>
    <row r="328" spans="2:24" ht="408.6" customHeight="1" x14ac:dyDescent="0.2">
      <c r="B328" s="440"/>
      <c r="C328" s="517"/>
      <c r="D328" s="517"/>
      <c r="E328" s="517"/>
      <c r="F328" s="442"/>
      <c r="G328" s="488" t="s">
        <v>806</v>
      </c>
      <c r="H328" s="489"/>
      <c r="I328" s="489"/>
      <c r="J328" s="489"/>
      <c r="K328" s="489"/>
      <c r="L328" s="489"/>
      <c r="M328" s="489"/>
      <c r="N328" s="489"/>
      <c r="O328" s="489"/>
      <c r="P328" s="489"/>
      <c r="Q328" s="489"/>
      <c r="R328" s="490"/>
      <c r="S328" s="513"/>
      <c r="T328" s="514"/>
      <c r="W328" s="525"/>
      <c r="X328" s="525"/>
    </row>
    <row r="329" spans="2:24" ht="96" customHeight="1" x14ac:dyDescent="0.2">
      <c r="B329" s="440"/>
      <c r="C329" s="517"/>
      <c r="D329" s="517"/>
      <c r="E329" s="517"/>
      <c r="F329" s="442"/>
      <c r="G329" s="491"/>
      <c r="H329" s="492"/>
      <c r="I329" s="492"/>
      <c r="J329" s="492"/>
      <c r="K329" s="492"/>
      <c r="L329" s="492"/>
      <c r="M329" s="492"/>
      <c r="N329" s="492"/>
      <c r="O329" s="492"/>
      <c r="P329" s="492"/>
      <c r="Q329" s="492"/>
      <c r="R329" s="493"/>
      <c r="S329" s="513"/>
      <c r="T329" s="514"/>
      <c r="W329" s="525"/>
      <c r="X329" s="525"/>
    </row>
    <row r="330" spans="2:24" ht="218.45" customHeight="1" x14ac:dyDescent="0.2">
      <c r="B330" s="440"/>
      <c r="C330" s="517"/>
      <c r="D330" s="517"/>
      <c r="E330" s="517"/>
      <c r="F330" s="442"/>
      <c r="G330" s="495" t="s">
        <v>968</v>
      </c>
      <c r="H330" s="496"/>
      <c r="I330" s="496"/>
      <c r="J330" s="496"/>
      <c r="K330" s="496"/>
      <c r="L330" s="496"/>
      <c r="M330" s="496"/>
      <c r="N330" s="496"/>
      <c r="O330" s="496"/>
      <c r="P330" s="496"/>
      <c r="Q330" s="496"/>
      <c r="R330" s="496"/>
      <c r="S330" s="513"/>
      <c r="T330" s="514"/>
      <c r="W330" s="525"/>
      <c r="X330" s="525"/>
    </row>
    <row r="331" spans="2:24" ht="240" customHeight="1" x14ac:dyDescent="0.2">
      <c r="B331" s="440"/>
      <c r="C331" s="517"/>
      <c r="D331" s="517"/>
      <c r="E331" s="517"/>
      <c r="F331" s="442"/>
      <c r="G331" s="495" t="s">
        <v>1090</v>
      </c>
      <c r="H331" s="496"/>
      <c r="I331" s="496"/>
      <c r="J331" s="496"/>
      <c r="K331" s="496"/>
      <c r="L331" s="496"/>
      <c r="M331" s="496"/>
      <c r="N331" s="496"/>
      <c r="O331" s="496"/>
      <c r="P331" s="496"/>
      <c r="Q331" s="496"/>
      <c r="R331" s="497"/>
      <c r="S331" s="513"/>
      <c r="T331" s="514"/>
      <c r="W331" s="525"/>
      <c r="X331" s="525"/>
    </row>
    <row r="332" spans="2:24" ht="369" customHeight="1" x14ac:dyDescent="0.2">
      <c r="B332" s="440"/>
      <c r="C332" s="517"/>
      <c r="D332" s="517"/>
      <c r="E332" s="517"/>
      <c r="F332" s="442"/>
      <c r="G332" s="495" t="s">
        <v>1091</v>
      </c>
      <c r="H332" s="515"/>
      <c r="I332" s="515"/>
      <c r="J332" s="515"/>
      <c r="K332" s="515"/>
      <c r="L332" s="515"/>
      <c r="M332" s="515"/>
      <c r="N332" s="515"/>
      <c r="O332" s="515"/>
      <c r="P332" s="515"/>
      <c r="Q332" s="515"/>
      <c r="R332" s="516"/>
      <c r="S332" s="513"/>
      <c r="T332" s="514"/>
      <c r="W332" s="525"/>
      <c r="X332" s="525"/>
    </row>
    <row r="333" spans="2:24" ht="408.6" customHeight="1" x14ac:dyDescent="0.2">
      <c r="B333" s="440"/>
      <c r="C333" s="517"/>
      <c r="D333" s="517"/>
      <c r="E333" s="517"/>
      <c r="F333" s="442"/>
      <c r="G333" s="488" t="s">
        <v>1092</v>
      </c>
      <c r="H333" s="489"/>
      <c r="I333" s="489"/>
      <c r="J333" s="489"/>
      <c r="K333" s="489"/>
      <c r="L333" s="489"/>
      <c r="M333" s="489"/>
      <c r="N333" s="489"/>
      <c r="O333" s="489"/>
      <c r="P333" s="489"/>
      <c r="Q333" s="489"/>
      <c r="R333" s="490"/>
      <c r="S333" s="513"/>
      <c r="T333" s="514"/>
      <c r="W333" s="525"/>
      <c r="X333" s="525"/>
    </row>
    <row r="334" spans="2:24" ht="119.45" customHeight="1" x14ac:dyDescent="0.2">
      <c r="B334" s="440"/>
      <c r="C334" s="517"/>
      <c r="D334" s="517"/>
      <c r="E334" s="517"/>
      <c r="F334" s="442"/>
      <c r="G334" s="491"/>
      <c r="H334" s="492"/>
      <c r="I334" s="492"/>
      <c r="J334" s="492"/>
      <c r="K334" s="492"/>
      <c r="L334" s="492"/>
      <c r="M334" s="492"/>
      <c r="N334" s="492"/>
      <c r="O334" s="492"/>
      <c r="P334" s="492"/>
      <c r="Q334" s="492"/>
      <c r="R334" s="493"/>
      <c r="S334" s="513"/>
      <c r="T334" s="514"/>
      <c r="W334" s="525"/>
      <c r="X334" s="525"/>
    </row>
    <row r="335" spans="2:24" ht="363.6" customHeight="1" x14ac:dyDescent="0.2">
      <c r="B335" s="440"/>
      <c r="C335" s="517"/>
      <c r="D335" s="517"/>
      <c r="E335" s="517"/>
      <c r="F335" s="442"/>
      <c r="G335" s="531" t="s">
        <v>724</v>
      </c>
      <c r="H335" s="549"/>
      <c r="I335" s="549"/>
      <c r="J335" s="549"/>
      <c r="K335" s="549"/>
      <c r="L335" s="549"/>
      <c r="M335" s="549"/>
      <c r="N335" s="549"/>
      <c r="O335" s="549"/>
      <c r="P335" s="549"/>
      <c r="Q335" s="549"/>
      <c r="R335" s="550"/>
      <c r="S335" s="513"/>
      <c r="T335" s="514"/>
      <c r="W335" s="525"/>
      <c r="X335" s="525"/>
    </row>
    <row r="336" spans="2:24" ht="201" customHeight="1" x14ac:dyDescent="0.2">
      <c r="B336" s="440"/>
      <c r="C336" s="517"/>
      <c r="D336" s="517"/>
      <c r="E336" s="517"/>
      <c r="F336" s="442"/>
      <c r="G336" s="495" t="s">
        <v>807</v>
      </c>
      <c r="H336" s="496"/>
      <c r="I336" s="496"/>
      <c r="J336" s="496"/>
      <c r="K336" s="496"/>
      <c r="L336" s="496"/>
      <c r="M336" s="496"/>
      <c r="N336" s="496"/>
      <c r="O336" s="496"/>
      <c r="P336" s="496"/>
      <c r="Q336" s="496"/>
      <c r="R336" s="496"/>
      <c r="S336" s="513"/>
      <c r="T336" s="514"/>
      <c r="W336" s="525"/>
      <c r="X336" s="525"/>
    </row>
    <row r="337" spans="2:24" ht="201" customHeight="1" x14ac:dyDescent="0.2">
      <c r="B337" s="440"/>
      <c r="C337" s="517"/>
      <c r="D337" s="517"/>
      <c r="E337" s="517"/>
      <c r="F337" s="442"/>
      <c r="G337" s="480" t="s">
        <v>1093</v>
      </c>
      <c r="H337" s="532"/>
      <c r="I337" s="532"/>
      <c r="J337" s="532"/>
      <c r="K337" s="532"/>
      <c r="L337" s="532"/>
      <c r="M337" s="532"/>
      <c r="N337" s="532"/>
      <c r="O337" s="532"/>
      <c r="P337" s="532"/>
      <c r="Q337" s="532"/>
      <c r="R337" s="532"/>
      <c r="S337" s="513"/>
      <c r="T337" s="514"/>
      <c r="W337" s="525"/>
      <c r="X337" s="525"/>
    </row>
    <row r="338" spans="2:24" ht="274.89999999999998" customHeight="1" x14ac:dyDescent="0.2">
      <c r="B338" s="440"/>
      <c r="C338" s="517"/>
      <c r="D338" s="517"/>
      <c r="E338" s="517"/>
      <c r="F338" s="442"/>
      <c r="G338" s="495" t="s">
        <v>1094</v>
      </c>
      <c r="H338" s="515"/>
      <c r="I338" s="515"/>
      <c r="J338" s="515"/>
      <c r="K338" s="515"/>
      <c r="L338" s="515"/>
      <c r="M338" s="515"/>
      <c r="N338" s="515"/>
      <c r="O338" s="515"/>
      <c r="P338" s="515"/>
      <c r="Q338" s="515"/>
      <c r="R338" s="516"/>
      <c r="S338" s="513"/>
      <c r="T338" s="514"/>
      <c r="W338" s="525"/>
      <c r="X338" s="525"/>
    </row>
    <row r="339" spans="2:24" ht="263.45" customHeight="1" x14ac:dyDescent="0.2">
      <c r="B339" s="440"/>
      <c r="C339" s="517"/>
      <c r="D339" s="517"/>
      <c r="E339" s="517"/>
      <c r="F339" s="442"/>
      <c r="G339" s="495" t="s">
        <v>1095</v>
      </c>
      <c r="H339" s="515"/>
      <c r="I339" s="515"/>
      <c r="J339" s="515"/>
      <c r="K339" s="515"/>
      <c r="L339" s="515"/>
      <c r="M339" s="515"/>
      <c r="N339" s="515"/>
      <c r="O339" s="515"/>
      <c r="P339" s="515"/>
      <c r="Q339" s="515"/>
      <c r="R339" s="516"/>
      <c r="S339" s="513"/>
      <c r="T339" s="514"/>
      <c r="W339" s="525"/>
      <c r="X339" s="525"/>
    </row>
    <row r="340" spans="2:24" ht="408.6" customHeight="1" x14ac:dyDescent="0.2">
      <c r="B340" s="440"/>
      <c r="C340" s="517"/>
      <c r="D340" s="517"/>
      <c r="E340" s="517"/>
      <c r="F340" s="442"/>
      <c r="G340" s="488" t="s">
        <v>1096</v>
      </c>
      <c r="H340" s="489"/>
      <c r="I340" s="489"/>
      <c r="J340" s="489"/>
      <c r="K340" s="489"/>
      <c r="L340" s="489"/>
      <c r="M340" s="489"/>
      <c r="N340" s="489"/>
      <c r="O340" s="489"/>
      <c r="P340" s="489"/>
      <c r="Q340" s="489"/>
      <c r="R340" s="490"/>
      <c r="S340" s="513"/>
      <c r="T340" s="514"/>
      <c r="W340" s="525"/>
      <c r="X340" s="525"/>
    </row>
    <row r="341" spans="2:24" ht="19.149999999999999" customHeight="1" x14ac:dyDescent="0.2">
      <c r="B341" s="440"/>
      <c r="C341" s="517"/>
      <c r="D341" s="517"/>
      <c r="E341" s="517"/>
      <c r="F341" s="442"/>
      <c r="G341" s="491"/>
      <c r="H341" s="492"/>
      <c r="I341" s="492"/>
      <c r="J341" s="492"/>
      <c r="K341" s="492"/>
      <c r="L341" s="492"/>
      <c r="M341" s="492"/>
      <c r="N341" s="492"/>
      <c r="O341" s="492"/>
      <c r="P341" s="492"/>
      <c r="Q341" s="492"/>
      <c r="R341" s="493"/>
      <c r="S341" s="513"/>
      <c r="T341" s="514"/>
      <c r="W341" s="525"/>
      <c r="X341" s="525"/>
    </row>
    <row r="342" spans="2:24" ht="205.9" customHeight="1" x14ac:dyDescent="0.2">
      <c r="B342" s="440"/>
      <c r="C342" s="517"/>
      <c r="D342" s="517"/>
      <c r="E342" s="517"/>
      <c r="F342" s="442"/>
      <c r="G342" s="495" t="s">
        <v>698</v>
      </c>
      <c r="H342" s="496"/>
      <c r="I342" s="496"/>
      <c r="J342" s="496"/>
      <c r="K342" s="496"/>
      <c r="L342" s="496"/>
      <c r="M342" s="496"/>
      <c r="N342" s="496"/>
      <c r="O342" s="496"/>
      <c r="P342" s="496"/>
      <c r="Q342" s="496"/>
      <c r="R342" s="497"/>
      <c r="S342" s="513"/>
      <c r="T342" s="514"/>
      <c r="W342" s="525"/>
      <c r="X342" s="525"/>
    </row>
    <row r="343" spans="2:24" ht="270" customHeight="1" x14ac:dyDescent="0.2">
      <c r="B343" s="440"/>
      <c r="C343" s="517"/>
      <c r="D343" s="517"/>
      <c r="E343" s="517"/>
      <c r="F343" s="442"/>
      <c r="G343" s="495" t="s">
        <v>791</v>
      </c>
      <c r="H343" s="496"/>
      <c r="I343" s="496"/>
      <c r="J343" s="496"/>
      <c r="K343" s="496"/>
      <c r="L343" s="496"/>
      <c r="M343" s="496"/>
      <c r="N343" s="496"/>
      <c r="O343" s="496"/>
      <c r="P343" s="496"/>
      <c r="Q343" s="496"/>
      <c r="R343" s="497"/>
      <c r="S343" s="513"/>
      <c r="T343" s="514"/>
      <c r="W343" s="525"/>
      <c r="X343" s="525"/>
    </row>
    <row r="344" spans="2:24" ht="156" customHeight="1" x14ac:dyDescent="0.2">
      <c r="B344" s="440"/>
      <c r="C344" s="517"/>
      <c r="D344" s="517"/>
      <c r="E344" s="517"/>
      <c r="F344" s="442"/>
      <c r="G344" s="531" t="s">
        <v>658</v>
      </c>
      <c r="H344" s="515"/>
      <c r="I344" s="515"/>
      <c r="J344" s="515"/>
      <c r="K344" s="515"/>
      <c r="L344" s="515"/>
      <c r="M344" s="515"/>
      <c r="N344" s="515"/>
      <c r="O344" s="515"/>
      <c r="P344" s="515"/>
      <c r="Q344" s="515"/>
      <c r="R344" s="516"/>
      <c r="S344" s="513"/>
      <c r="T344" s="514"/>
      <c r="W344" s="525"/>
      <c r="X344" s="525"/>
    </row>
    <row r="345" spans="2:24" ht="225.6" customHeight="1" x14ac:dyDescent="0.2">
      <c r="B345" s="440"/>
      <c r="C345" s="517"/>
      <c r="D345" s="517"/>
      <c r="E345" s="517"/>
      <c r="F345" s="442"/>
      <c r="G345" s="495" t="s">
        <v>725</v>
      </c>
      <c r="H345" s="496"/>
      <c r="I345" s="496"/>
      <c r="J345" s="496"/>
      <c r="K345" s="496"/>
      <c r="L345" s="496"/>
      <c r="M345" s="496"/>
      <c r="N345" s="496"/>
      <c r="O345" s="496"/>
      <c r="P345" s="496"/>
      <c r="Q345" s="496"/>
      <c r="R345" s="497"/>
      <c r="S345" s="513"/>
      <c r="T345" s="514"/>
      <c r="W345" s="525"/>
      <c r="X345" s="525"/>
    </row>
    <row r="346" spans="2:24" ht="297" customHeight="1" x14ac:dyDescent="0.2">
      <c r="B346" s="440"/>
      <c r="C346" s="517"/>
      <c r="D346" s="517"/>
      <c r="E346" s="517"/>
      <c r="F346" s="442"/>
      <c r="G346" s="495" t="s">
        <v>808</v>
      </c>
      <c r="H346" s="496"/>
      <c r="I346" s="496"/>
      <c r="J346" s="496"/>
      <c r="K346" s="496"/>
      <c r="L346" s="496"/>
      <c r="M346" s="496"/>
      <c r="N346" s="496"/>
      <c r="O346" s="496"/>
      <c r="P346" s="496"/>
      <c r="Q346" s="496"/>
      <c r="R346" s="497"/>
      <c r="S346" s="513"/>
      <c r="T346" s="514"/>
      <c r="W346" s="525"/>
      <c r="X346" s="525"/>
    </row>
    <row r="347" spans="2:24" ht="396" customHeight="1" x14ac:dyDescent="0.2">
      <c r="B347" s="440"/>
      <c r="C347" s="517"/>
      <c r="D347" s="517"/>
      <c r="E347" s="517"/>
      <c r="F347" s="442"/>
      <c r="G347" s="488" t="s">
        <v>699</v>
      </c>
      <c r="H347" s="489"/>
      <c r="I347" s="489"/>
      <c r="J347" s="489"/>
      <c r="K347" s="489"/>
      <c r="L347" s="489"/>
      <c r="M347" s="489"/>
      <c r="N347" s="489"/>
      <c r="O347" s="489"/>
      <c r="P347" s="489"/>
      <c r="Q347" s="489"/>
      <c r="R347" s="490"/>
      <c r="S347" s="513"/>
      <c r="T347" s="514"/>
      <c r="W347" s="525"/>
      <c r="X347" s="525"/>
    </row>
    <row r="348" spans="2:24" ht="36" customHeight="1" x14ac:dyDescent="0.2">
      <c r="B348" s="440"/>
      <c r="C348" s="517"/>
      <c r="D348" s="517"/>
      <c r="E348" s="517"/>
      <c r="F348" s="442"/>
      <c r="G348" s="491"/>
      <c r="H348" s="492"/>
      <c r="I348" s="492"/>
      <c r="J348" s="492"/>
      <c r="K348" s="492"/>
      <c r="L348" s="492"/>
      <c r="M348" s="492"/>
      <c r="N348" s="492"/>
      <c r="O348" s="492"/>
      <c r="P348" s="492"/>
      <c r="Q348" s="492"/>
      <c r="R348" s="493"/>
      <c r="S348" s="513"/>
      <c r="T348" s="514"/>
      <c r="W348" s="525"/>
      <c r="X348" s="525"/>
    </row>
    <row r="349" spans="2:24" ht="408.6" customHeight="1" x14ac:dyDescent="0.2">
      <c r="B349" s="440"/>
      <c r="C349" s="517"/>
      <c r="D349" s="517"/>
      <c r="E349" s="517"/>
      <c r="F349" s="442"/>
      <c r="G349" s="488" t="s">
        <v>1097</v>
      </c>
      <c r="H349" s="489"/>
      <c r="I349" s="489"/>
      <c r="J349" s="489"/>
      <c r="K349" s="489"/>
      <c r="L349" s="489"/>
      <c r="M349" s="489"/>
      <c r="N349" s="489"/>
      <c r="O349" s="489"/>
      <c r="P349" s="489"/>
      <c r="Q349" s="489"/>
      <c r="R349" s="490"/>
      <c r="S349" s="513"/>
      <c r="T349" s="514"/>
      <c r="W349" s="525"/>
      <c r="X349" s="525"/>
    </row>
    <row r="350" spans="2:24" ht="82.9" customHeight="1" x14ac:dyDescent="0.2">
      <c r="B350" s="440"/>
      <c r="C350" s="517"/>
      <c r="D350" s="517"/>
      <c r="E350" s="517"/>
      <c r="F350" s="442"/>
      <c r="G350" s="491"/>
      <c r="H350" s="492"/>
      <c r="I350" s="492"/>
      <c r="J350" s="492"/>
      <c r="K350" s="492"/>
      <c r="L350" s="492"/>
      <c r="M350" s="492"/>
      <c r="N350" s="492"/>
      <c r="O350" s="492"/>
      <c r="P350" s="492"/>
      <c r="Q350" s="492"/>
      <c r="R350" s="493"/>
      <c r="S350" s="513"/>
      <c r="T350" s="514"/>
      <c r="W350" s="525"/>
      <c r="X350" s="525"/>
    </row>
    <row r="351" spans="2:24" ht="265.89999999999998" customHeight="1" x14ac:dyDescent="0.2">
      <c r="B351" s="440"/>
      <c r="C351" s="517"/>
      <c r="D351" s="517"/>
      <c r="E351" s="517"/>
      <c r="F351" s="442"/>
      <c r="G351" s="495" t="s">
        <v>809</v>
      </c>
      <c r="H351" s="496"/>
      <c r="I351" s="496"/>
      <c r="J351" s="496"/>
      <c r="K351" s="496"/>
      <c r="L351" s="496"/>
      <c r="M351" s="496"/>
      <c r="N351" s="496"/>
      <c r="O351" s="496"/>
      <c r="P351" s="496"/>
      <c r="Q351" s="496"/>
      <c r="R351" s="497"/>
      <c r="S351" s="513"/>
      <c r="T351" s="514"/>
      <c r="W351" s="525"/>
      <c r="X351" s="525"/>
    </row>
    <row r="352" spans="2:24" ht="143.44999999999999" customHeight="1" x14ac:dyDescent="0.2">
      <c r="B352" s="440"/>
      <c r="C352" s="517"/>
      <c r="D352" s="517"/>
      <c r="E352" s="517"/>
      <c r="F352" s="442"/>
      <c r="G352" s="495" t="s">
        <v>726</v>
      </c>
      <c r="H352" s="496"/>
      <c r="I352" s="496"/>
      <c r="J352" s="496"/>
      <c r="K352" s="496"/>
      <c r="L352" s="496"/>
      <c r="M352" s="496"/>
      <c r="N352" s="496"/>
      <c r="O352" s="496"/>
      <c r="P352" s="496"/>
      <c r="Q352" s="496"/>
      <c r="R352" s="497"/>
      <c r="S352" s="513"/>
      <c r="T352" s="514"/>
      <c r="W352" s="525"/>
      <c r="X352" s="525"/>
    </row>
    <row r="353" spans="2:24" ht="142.9" customHeight="1" x14ac:dyDescent="0.2">
      <c r="B353" s="440"/>
      <c r="C353" s="517"/>
      <c r="D353" s="517"/>
      <c r="E353" s="517"/>
      <c r="F353" s="442"/>
      <c r="G353" s="495" t="s">
        <v>727</v>
      </c>
      <c r="H353" s="496"/>
      <c r="I353" s="496"/>
      <c r="J353" s="496"/>
      <c r="K353" s="496"/>
      <c r="L353" s="496"/>
      <c r="M353" s="496"/>
      <c r="N353" s="496"/>
      <c r="O353" s="496"/>
      <c r="P353" s="496"/>
      <c r="Q353" s="496"/>
      <c r="R353" s="497"/>
      <c r="S353" s="513"/>
      <c r="T353" s="514"/>
      <c r="W353" s="525"/>
      <c r="X353" s="525"/>
    </row>
    <row r="354" spans="2:24" ht="273.60000000000002" customHeight="1" x14ac:dyDescent="0.2">
      <c r="B354" s="440"/>
      <c r="C354" s="517"/>
      <c r="D354" s="517"/>
      <c r="E354" s="517"/>
      <c r="F354" s="442"/>
      <c r="G354" s="495" t="s">
        <v>1098</v>
      </c>
      <c r="H354" s="496"/>
      <c r="I354" s="496"/>
      <c r="J354" s="496"/>
      <c r="K354" s="496"/>
      <c r="L354" s="496"/>
      <c r="M354" s="496"/>
      <c r="N354" s="496"/>
      <c r="O354" s="496"/>
      <c r="P354" s="496"/>
      <c r="Q354" s="496"/>
      <c r="R354" s="497"/>
      <c r="S354" s="513"/>
      <c r="T354" s="514"/>
      <c r="W354" s="525"/>
      <c r="X354" s="525"/>
    </row>
    <row r="355" spans="2:24" ht="196.15" customHeight="1" x14ac:dyDescent="0.2">
      <c r="B355" s="440"/>
      <c r="C355" s="517"/>
      <c r="D355" s="517"/>
      <c r="E355" s="517"/>
      <c r="F355" s="442"/>
      <c r="G355" s="495" t="s">
        <v>728</v>
      </c>
      <c r="H355" s="496"/>
      <c r="I355" s="496"/>
      <c r="J355" s="496"/>
      <c r="K355" s="496"/>
      <c r="L355" s="496"/>
      <c r="M355" s="496"/>
      <c r="N355" s="496"/>
      <c r="O355" s="496"/>
      <c r="P355" s="496"/>
      <c r="Q355" s="496"/>
      <c r="R355" s="497"/>
      <c r="S355" s="513"/>
      <c r="T355" s="514"/>
      <c r="W355" s="525"/>
      <c r="X355" s="525"/>
    </row>
    <row r="356" spans="2:24" ht="198.6" customHeight="1" x14ac:dyDescent="0.2">
      <c r="B356" s="440"/>
      <c r="C356" s="517"/>
      <c r="D356" s="517"/>
      <c r="E356" s="517"/>
      <c r="F356" s="442"/>
      <c r="G356" s="495" t="s">
        <v>700</v>
      </c>
      <c r="H356" s="496"/>
      <c r="I356" s="496"/>
      <c r="J356" s="496"/>
      <c r="K356" s="496"/>
      <c r="L356" s="496"/>
      <c r="M356" s="496"/>
      <c r="N356" s="496"/>
      <c r="O356" s="496"/>
      <c r="P356" s="496"/>
      <c r="Q356" s="496"/>
      <c r="R356" s="497"/>
      <c r="S356" s="513"/>
      <c r="T356" s="514"/>
      <c r="W356" s="525"/>
      <c r="X356" s="525"/>
    </row>
    <row r="357" spans="2:24" ht="327.60000000000002" customHeight="1" x14ac:dyDescent="0.2">
      <c r="B357" s="440"/>
      <c r="C357" s="517"/>
      <c r="D357" s="517"/>
      <c r="E357" s="517"/>
      <c r="F357" s="442"/>
      <c r="G357" s="495" t="s">
        <v>1099</v>
      </c>
      <c r="H357" s="496"/>
      <c r="I357" s="496"/>
      <c r="J357" s="496"/>
      <c r="K357" s="496"/>
      <c r="L357" s="496"/>
      <c r="M357" s="496"/>
      <c r="N357" s="496"/>
      <c r="O357" s="496"/>
      <c r="P357" s="496"/>
      <c r="Q357" s="496"/>
      <c r="R357" s="497"/>
      <c r="S357" s="513"/>
      <c r="T357" s="514"/>
      <c r="W357" s="525"/>
      <c r="X357" s="525"/>
    </row>
    <row r="358" spans="2:24" ht="330.6" customHeight="1" x14ac:dyDescent="0.2">
      <c r="B358" s="440"/>
      <c r="C358" s="517"/>
      <c r="D358" s="517"/>
      <c r="E358" s="517"/>
      <c r="F358" s="442"/>
      <c r="G358" s="495" t="s">
        <v>729</v>
      </c>
      <c r="H358" s="496"/>
      <c r="I358" s="496"/>
      <c r="J358" s="496"/>
      <c r="K358" s="496"/>
      <c r="L358" s="496"/>
      <c r="M358" s="496"/>
      <c r="N358" s="496"/>
      <c r="O358" s="496"/>
      <c r="P358" s="496"/>
      <c r="Q358" s="496"/>
      <c r="R358" s="497"/>
      <c r="S358" s="513"/>
      <c r="T358" s="514"/>
      <c r="W358" s="525"/>
      <c r="X358" s="525"/>
    </row>
    <row r="359" spans="2:24" ht="252" customHeight="1" x14ac:dyDescent="0.2">
      <c r="B359" s="440"/>
      <c r="C359" s="517"/>
      <c r="D359" s="517"/>
      <c r="E359" s="517"/>
      <c r="F359" s="442"/>
      <c r="G359" s="495" t="s">
        <v>730</v>
      </c>
      <c r="H359" s="496"/>
      <c r="I359" s="496"/>
      <c r="J359" s="496"/>
      <c r="K359" s="496"/>
      <c r="L359" s="496"/>
      <c r="M359" s="496"/>
      <c r="N359" s="496"/>
      <c r="O359" s="496"/>
      <c r="P359" s="496"/>
      <c r="Q359" s="496"/>
      <c r="R359" s="497"/>
      <c r="S359" s="513"/>
      <c r="T359" s="514"/>
      <c r="W359" s="525"/>
      <c r="X359" s="525"/>
    </row>
    <row r="360" spans="2:24" ht="220.9" customHeight="1" x14ac:dyDescent="0.2">
      <c r="B360" s="440"/>
      <c r="C360" s="517"/>
      <c r="D360" s="517"/>
      <c r="E360" s="517"/>
      <c r="F360" s="442"/>
      <c r="G360" s="495" t="s">
        <v>731</v>
      </c>
      <c r="H360" s="496"/>
      <c r="I360" s="496"/>
      <c r="J360" s="496"/>
      <c r="K360" s="496"/>
      <c r="L360" s="496"/>
      <c r="M360" s="496"/>
      <c r="N360" s="496"/>
      <c r="O360" s="496"/>
      <c r="P360" s="496"/>
      <c r="Q360" s="496"/>
      <c r="R360" s="497"/>
      <c r="S360" s="513"/>
      <c r="T360" s="514"/>
      <c r="W360" s="525"/>
      <c r="X360" s="525"/>
    </row>
    <row r="361" spans="2:24" ht="129" customHeight="1" x14ac:dyDescent="0.2">
      <c r="B361" s="440"/>
      <c r="C361" s="517"/>
      <c r="D361" s="517"/>
      <c r="E361" s="517"/>
      <c r="F361" s="442"/>
      <c r="G361" s="495" t="s">
        <v>732</v>
      </c>
      <c r="H361" s="496"/>
      <c r="I361" s="496"/>
      <c r="J361" s="496"/>
      <c r="K361" s="496"/>
      <c r="L361" s="496"/>
      <c r="M361" s="496"/>
      <c r="N361" s="496"/>
      <c r="O361" s="496"/>
      <c r="P361" s="496"/>
      <c r="Q361" s="496"/>
      <c r="R361" s="497"/>
      <c r="S361" s="513"/>
      <c r="T361" s="514"/>
      <c r="W361" s="525"/>
      <c r="X361" s="525"/>
    </row>
    <row r="362" spans="2:24" ht="115.9" customHeight="1" x14ac:dyDescent="0.2">
      <c r="B362" s="440"/>
      <c r="C362" s="517"/>
      <c r="D362" s="517"/>
      <c r="E362" s="517"/>
      <c r="F362" s="442"/>
      <c r="G362" s="495" t="s">
        <v>1100</v>
      </c>
      <c r="H362" s="496"/>
      <c r="I362" s="496"/>
      <c r="J362" s="496"/>
      <c r="K362" s="496"/>
      <c r="L362" s="496"/>
      <c r="M362" s="496"/>
      <c r="N362" s="496"/>
      <c r="O362" s="496"/>
      <c r="P362" s="496"/>
      <c r="Q362" s="496"/>
      <c r="R362" s="497"/>
      <c r="S362" s="182"/>
      <c r="T362" s="181"/>
      <c r="W362" s="180"/>
      <c r="X362" s="180"/>
    </row>
    <row r="363" spans="2:24" ht="409.15" customHeight="1" x14ac:dyDescent="0.2">
      <c r="B363" s="440"/>
      <c r="C363" s="517"/>
      <c r="D363" s="517"/>
      <c r="E363" s="517"/>
      <c r="F363" s="442"/>
      <c r="G363" s="488" t="s">
        <v>1101</v>
      </c>
      <c r="H363" s="489"/>
      <c r="I363" s="489"/>
      <c r="J363" s="489"/>
      <c r="K363" s="489"/>
      <c r="L363" s="489"/>
      <c r="M363" s="489"/>
      <c r="N363" s="489"/>
      <c r="O363" s="489"/>
      <c r="P363" s="489"/>
      <c r="Q363" s="489"/>
      <c r="R363" s="490"/>
      <c r="S363" s="182"/>
      <c r="T363" s="186"/>
      <c r="W363" s="185"/>
      <c r="X363" s="185"/>
    </row>
    <row r="364" spans="2:24" ht="105.6" customHeight="1" thickBot="1" x14ac:dyDescent="0.25">
      <c r="B364" s="440"/>
      <c r="C364" s="517"/>
      <c r="D364" s="517"/>
      <c r="E364" s="517"/>
      <c r="F364" s="442"/>
      <c r="G364" s="537"/>
      <c r="H364" s="538"/>
      <c r="I364" s="538"/>
      <c r="J364" s="538"/>
      <c r="K364" s="538"/>
      <c r="L364" s="538"/>
      <c r="M364" s="538"/>
      <c r="N364" s="538"/>
      <c r="O364" s="538"/>
      <c r="P364" s="538"/>
      <c r="Q364" s="538"/>
      <c r="R364" s="539"/>
      <c r="S364" s="182"/>
      <c r="T364" s="186"/>
      <c r="W364" s="185"/>
      <c r="X364" s="185"/>
    </row>
    <row r="365" spans="2:24" ht="222.6" customHeight="1" x14ac:dyDescent="0.2">
      <c r="B365" s="430"/>
      <c r="C365" s="431"/>
      <c r="D365" s="431"/>
      <c r="E365" s="431"/>
      <c r="F365" s="432"/>
      <c r="G365" s="540" t="s">
        <v>1102</v>
      </c>
      <c r="H365" s="541"/>
      <c r="I365" s="541"/>
      <c r="J365" s="541"/>
      <c r="K365" s="541"/>
      <c r="L365" s="541"/>
      <c r="M365" s="541"/>
      <c r="N365" s="541"/>
      <c r="O365" s="541"/>
      <c r="P365" s="541"/>
      <c r="Q365" s="541"/>
      <c r="R365" s="542"/>
      <c r="S365" s="182"/>
      <c r="T365" s="186"/>
      <c r="W365" s="185"/>
      <c r="X365" s="185"/>
    </row>
    <row r="366" spans="2:24" ht="114.6" customHeight="1" x14ac:dyDescent="0.2">
      <c r="B366" s="345" t="s">
        <v>811</v>
      </c>
      <c r="C366" s="346"/>
      <c r="D366" s="346"/>
      <c r="E366" s="346"/>
      <c r="F366" s="346"/>
      <c r="G366" s="500" t="s">
        <v>969</v>
      </c>
      <c r="H366" s="500"/>
      <c r="I366" s="500"/>
      <c r="J366" s="500"/>
      <c r="K366" s="500"/>
      <c r="L366" s="500"/>
      <c r="M366" s="500"/>
      <c r="N366" s="500"/>
      <c r="O366" s="500"/>
      <c r="P366" s="500"/>
      <c r="Q366" s="500"/>
      <c r="R366" s="500"/>
      <c r="S366" s="501"/>
      <c r="T366" s="502"/>
    </row>
    <row r="367" spans="2:24" ht="156" customHeight="1" x14ac:dyDescent="0.2">
      <c r="B367" s="345" t="s">
        <v>812</v>
      </c>
      <c r="C367" s="346"/>
      <c r="D367" s="346"/>
      <c r="E367" s="346"/>
      <c r="F367" s="346"/>
      <c r="G367" s="494" t="s">
        <v>835</v>
      </c>
      <c r="H367" s="494"/>
      <c r="I367" s="494"/>
      <c r="J367" s="494"/>
      <c r="K367" s="494"/>
      <c r="L367" s="494"/>
      <c r="M367" s="494"/>
      <c r="N367" s="494"/>
      <c r="O367" s="494"/>
      <c r="P367" s="494"/>
      <c r="Q367" s="494"/>
      <c r="R367" s="494"/>
      <c r="S367" s="503"/>
      <c r="T367" s="504"/>
    </row>
    <row r="368" spans="2:24" ht="160.15" customHeight="1" x14ac:dyDescent="0.2">
      <c r="B368" s="345" t="s">
        <v>813</v>
      </c>
      <c r="C368" s="346"/>
      <c r="D368" s="346"/>
      <c r="E368" s="346"/>
      <c r="F368" s="346"/>
      <c r="G368" s="494" t="s">
        <v>1104</v>
      </c>
      <c r="H368" s="494"/>
      <c r="I368" s="494"/>
      <c r="J368" s="494"/>
      <c r="K368" s="494"/>
      <c r="L368" s="494"/>
      <c r="M368" s="494"/>
      <c r="N368" s="494"/>
      <c r="O368" s="494"/>
      <c r="P368" s="494"/>
      <c r="Q368" s="494"/>
      <c r="R368" s="494"/>
      <c r="S368" s="503"/>
      <c r="T368" s="504"/>
    </row>
    <row r="369" spans="1:20" ht="93.6" customHeight="1" x14ac:dyDescent="0.2">
      <c r="B369" s="345" t="s">
        <v>814</v>
      </c>
      <c r="C369" s="346"/>
      <c r="D369" s="346"/>
      <c r="E369" s="346"/>
      <c r="F369" s="346"/>
      <c r="G369" s="494" t="s">
        <v>1103</v>
      </c>
      <c r="H369" s="494"/>
      <c r="I369" s="494"/>
      <c r="J369" s="494"/>
      <c r="K369" s="494"/>
      <c r="L369" s="494"/>
      <c r="M369" s="494"/>
      <c r="N369" s="494"/>
      <c r="O369" s="494"/>
      <c r="P369" s="494"/>
      <c r="Q369" s="494"/>
      <c r="R369" s="494"/>
      <c r="S369" s="503"/>
      <c r="T369" s="504"/>
    </row>
    <row r="370" spans="1:20" ht="121.15" customHeight="1" x14ac:dyDescent="0.2">
      <c r="B370" s="345" t="s">
        <v>678</v>
      </c>
      <c r="C370" s="346"/>
      <c r="D370" s="346"/>
      <c r="E370" s="346"/>
      <c r="F370" s="346"/>
      <c r="G370" s="494" t="s">
        <v>1105</v>
      </c>
      <c r="H370" s="494"/>
      <c r="I370" s="494"/>
      <c r="J370" s="494"/>
      <c r="K370" s="494"/>
      <c r="L370" s="494"/>
      <c r="M370" s="494"/>
      <c r="N370" s="494"/>
      <c r="O370" s="494"/>
      <c r="P370" s="494"/>
      <c r="Q370" s="494"/>
      <c r="R370" s="494"/>
      <c r="S370" s="503"/>
      <c r="T370" s="504"/>
    </row>
    <row r="371" spans="1:20" ht="140.44999999999999" customHeight="1" x14ac:dyDescent="0.2">
      <c r="B371" s="345" t="s">
        <v>803</v>
      </c>
      <c r="C371" s="346"/>
      <c r="D371" s="346"/>
      <c r="E371" s="346"/>
      <c r="F371" s="346"/>
      <c r="G371" s="494" t="s">
        <v>1106</v>
      </c>
      <c r="H371" s="494"/>
      <c r="I371" s="494"/>
      <c r="J371" s="494"/>
      <c r="K371" s="494"/>
      <c r="L371" s="494"/>
      <c r="M371" s="494"/>
      <c r="N371" s="494"/>
      <c r="O371" s="494"/>
      <c r="P371" s="494"/>
      <c r="Q371" s="494"/>
      <c r="R371" s="494"/>
      <c r="S371" s="503"/>
      <c r="T371" s="504"/>
    </row>
    <row r="372" spans="1:20" ht="102.6" customHeight="1" x14ac:dyDescent="0.2">
      <c r="B372" s="345" t="s">
        <v>810</v>
      </c>
      <c r="C372" s="346"/>
      <c r="D372" s="346"/>
      <c r="E372" s="346"/>
      <c r="F372" s="346"/>
      <c r="G372" s="494" t="s">
        <v>1107</v>
      </c>
      <c r="H372" s="494"/>
      <c r="I372" s="494"/>
      <c r="J372" s="494"/>
      <c r="K372" s="494"/>
      <c r="L372" s="494"/>
      <c r="M372" s="494"/>
      <c r="N372" s="494"/>
      <c r="O372" s="494"/>
      <c r="P372" s="494"/>
      <c r="Q372" s="494"/>
      <c r="R372" s="494"/>
      <c r="S372" s="505"/>
      <c r="T372" s="506"/>
    </row>
    <row r="373" spans="1:20" ht="15" customHeight="1" x14ac:dyDescent="0.2">
      <c r="B373" s="507" t="s">
        <v>113</v>
      </c>
      <c r="C373" s="508"/>
      <c r="D373" s="508"/>
      <c r="E373" s="508"/>
      <c r="F373" s="508"/>
      <c r="G373" s="508"/>
      <c r="H373" s="508"/>
      <c r="I373" s="508"/>
      <c r="J373" s="508"/>
      <c r="K373" s="508"/>
      <c r="L373" s="508"/>
      <c r="M373" s="508"/>
      <c r="N373" s="508"/>
      <c r="O373" s="508"/>
      <c r="P373" s="508"/>
      <c r="Q373" s="508"/>
      <c r="R373" s="508"/>
      <c r="S373" s="508"/>
      <c r="T373" s="509"/>
    </row>
    <row r="374" spans="1:20" ht="15" customHeight="1" x14ac:dyDescent="0.2">
      <c r="B374" s="316" t="s">
        <v>48</v>
      </c>
      <c r="C374" s="317"/>
      <c r="D374" s="317"/>
      <c r="E374" s="317"/>
      <c r="F374" s="318"/>
      <c r="G374" s="299" t="s">
        <v>104</v>
      </c>
      <c r="H374" s="510"/>
      <c r="I374" s="510"/>
      <c r="J374" s="510"/>
      <c r="K374" s="510"/>
      <c r="L374" s="510"/>
      <c r="M374" s="510"/>
      <c r="N374" s="510"/>
      <c r="O374" s="510"/>
      <c r="P374" s="510"/>
      <c r="Q374" s="510"/>
      <c r="R374" s="300"/>
      <c r="S374" s="299" t="s">
        <v>105</v>
      </c>
      <c r="T374" s="300"/>
    </row>
    <row r="375" spans="1:20" ht="133.15" customHeight="1" x14ac:dyDescent="0.2">
      <c r="A375" s="76"/>
      <c r="B375" s="266" t="s">
        <v>669</v>
      </c>
      <c r="C375" s="266"/>
      <c r="D375" s="266"/>
      <c r="E375" s="266"/>
      <c r="F375" s="266"/>
      <c r="G375" s="533" t="s">
        <v>1176</v>
      </c>
      <c r="H375" s="533"/>
      <c r="I375" s="533"/>
      <c r="J375" s="533"/>
      <c r="K375" s="533"/>
      <c r="L375" s="533"/>
      <c r="M375" s="533"/>
      <c r="N375" s="533"/>
      <c r="O375" s="533"/>
      <c r="P375" s="533"/>
      <c r="Q375" s="533"/>
      <c r="R375" s="533"/>
      <c r="S375" s="480" t="s">
        <v>1173</v>
      </c>
      <c r="T375" s="481"/>
    </row>
    <row r="376" spans="1:20" ht="116.45" customHeight="1" x14ac:dyDescent="0.2">
      <c r="A376" s="76"/>
      <c r="B376" s="266" t="s">
        <v>670</v>
      </c>
      <c r="C376" s="266"/>
      <c r="D376" s="266"/>
      <c r="E376" s="266"/>
      <c r="F376" s="266"/>
      <c r="G376" s="534" t="s">
        <v>1013</v>
      </c>
      <c r="H376" s="535"/>
      <c r="I376" s="535"/>
      <c r="J376" s="535"/>
      <c r="K376" s="535"/>
      <c r="L376" s="535"/>
      <c r="M376" s="535"/>
      <c r="N376" s="535"/>
      <c r="O376" s="535"/>
      <c r="P376" s="535"/>
      <c r="Q376" s="535"/>
      <c r="R376" s="536"/>
      <c r="S376" s="480" t="s">
        <v>1173</v>
      </c>
      <c r="T376" s="481"/>
    </row>
    <row r="377" spans="1:20" ht="140.44999999999999" customHeight="1" x14ac:dyDescent="0.2">
      <c r="A377" s="76"/>
      <c r="B377" s="266" t="s">
        <v>671</v>
      </c>
      <c r="C377" s="266"/>
      <c r="D377" s="266"/>
      <c r="E377" s="266"/>
      <c r="F377" s="266"/>
      <c r="G377" s="477" t="s">
        <v>820</v>
      </c>
      <c r="H377" s="478"/>
      <c r="I377" s="478"/>
      <c r="J377" s="478"/>
      <c r="K377" s="478"/>
      <c r="L377" s="478"/>
      <c r="M377" s="478"/>
      <c r="N377" s="478"/>
      <c r="O377" s="478"/>
      <c r="P377" s="478"/>
      <c r="Q377" s="478"/>
      <c r="R377" s="479"/>
      <c r="S377" s="480" t="s">
        <v>1173</v>
      </c>
      <c r="T377" s="481"/>
    </row>
    <row r="378" spans="1:20" ht="136.9" customHeight="1" x14ac:dyDescent="0.2">
      <c r="A378" s="76"/>
      <c r="B378" s="266" t="s">
        <v>672</v>
      </c>
      <c r="C378" s="266"/>
      <c r="D378" s="266"/>
      <c r="E378" s="266"/>
      <c r="F378" s="266"/>
      <c r="G378" s="477" t="s">
        <v>1174</v>
      </c>
      <c r="H378" s="478"/>
      <c r="I378" s="478"/>
      <c r="J378" s="478"/>
      <c r="K378" s="478"/>
      <c r="L378" s="478"/>
      <c r="M378" s="478"/>
      <c r="N378" s="478"/>
      <c r="O378" s="478"/>
      <c r="P378" s="478"/>
      <c r="Q378" s="478"/>
      <c r="R378" s="479"/>
      <c r="S378" s="480" t="s">
        <v>1173</v>
      </c>
      <c r="T378" s="481"/>
    </row>
    <row r="379" spans="1:20" ht="127.9" customHeight="1" x14ac:dyDescent="0.2">
      <c r="A379" s="76"/>
      <c r="B379" s="266" t="s">
        <v>673</v>
      </c>
      <c r="C379" s="266"/>
      <c r="D379" s="266"/>
      <c r="E379" s="266"/>
      <c r="F379" s="266"/>
      <c r="G379" s="477" t="s">
        <v>1012</v>
      </c>
      <c r="H379" s="478"/>
      <c r="I379" s="478"/>
      <c r="J379" s="478"/>
      <c r="K379" s="478"/>
      <c r="L379" s="478"/>
      <c r="M379" s="478"/>
      <c r="N379" s="478"/>
      <c r="O379" s="478"/>
      <c r="P379" s="478"/>
      <c r="Q379" s="478"/>
      <c r="R379" s="479"/>
      <c r="S379" s="480" t="s">
        <v>1173</v>
      </c>
      <c r="T379" s="481"/>
    </row>
    <row r="380" spans="1:20" ht="235.15" customHeight="1" x14ac:dyDescent="0.2">
      <c r="A380" s="76"/>
      <c r="B380" s="266" t="s">
        <v>674</v>
      </c>
      <c r="C380" s="266"/>
      <c r="D380" s="266"/>
      <c r="E380" s="266"/>
      <c r="F380" s="266"/>
      <c r="G380" s="498" t="s">
        <v>1175</v>
      </c>
      <c r="H380" s="499"/>
      <c r="I380" s="499"/>
      <c r="J380" s="499"/>
      <c r="K380" s="499"/>
      <c r="L380" s="499"/>
      <c r="M380" s="499"/>
      <c r="N380" s="499"/>
      <c r="O380" s="499"/>
      <c r="P380" s="499"/>
      <c r="Q380" s="499"/>
      <c r="R380" s="499"/>
      <c r="S380" s="480" t="s">
        <v>1173</v>
      </c>
      <c r="T380" s="481"/>
    </row>
    <row r="381" spans="1:20" ht="234" customHeight="1" x14ac:dyDescent="0.2">
      <c r="B381" s="427" t="s">
        <v>395</v>
      </c>
      <c r="C381" s="428"/>
      <c r="D381" s="428"/>
      <c r="E381" s="428"/>
      <c r="F381" s="428"/>
      <c r="G381" s="485"/>
      <c r="H381" s="486"/>
      <c r="I381" s="486"/>
      <c r="J381" s="486"/>
      <c r="K381" s="486"/>
      <c r="L381" s="486"/>
      <c r="M381" s="486"/>
      <c r="N381" s="486"/>
      <c r="O381" s="486"/>
      <c r="P381" s="486"/>
      <c r="Q381" s="486"/>
      <c r="R381" s="487"/>
      <c r="S381" s="368"/>
      <c r="T381" s="370"/>
    </row>
    <row r="382" spans="1:20" ht="14.1" customHeight="1" x14ac:dyDescent="0.2">
      <c r="B382" s="98"/>
      <c r="C382" s="73"/>
      <c r="D382" s="73"/>
      <c r="E382" s="73"/>
      <c r="F382" s="73"/>
      <c r="G382" s="95"/>
      <c r="H382" s="71"/>
      <c r="I382" s="71"/>
      <c r="J382" s="71"/>
      <c r="K382" s="71"/>
      <c r="L382" s="71"/>
      <c r="M382" s="71"/>
      <c r="N382" s="71"/>
      <c r="O382" s="71"/>
      <c r="P382" s="71"/>
      <c r="Q382" s="71"/>
      <c r="R382" s="71"/>
      <c r="S382" s="73"/>
      <c r="T382" s="99"/>
    </row>
    <row r="383" spans="1:20" ht="24" customHeight="1" x14ac:dyDescent="0.2">
      <c r="B383" s="468" t="s">
        <v>106</v>
      </c>
      <c r="C383" s="469"/>
      <c r="D383" s="469"/>
      <c r="E383" s="469"/>
      <c r="F383" s="469"/>
      <c r="G383" s="469"/>
      <c r="H383" s="469"/>
      <c r="I383" s="469"/>
      <c r="J383" s="469"/>
      <c r="K383" s="469"/>
      <c r="L383" s="469"/>
      <c r="M383" s="469"/>
      <c r="N383" s="469"/>
      <c r="O383" s="469"/>
      <c r="P383" s="469"/>
      <c r="Q383" s="469"/>
      <c r="R383" s="469"/>
      <c r="S383" s="469"/>
      <c r="T383" s="470"/>
    </row>
    <row r="384" spans="1:20" ht="338.45" customHeight="1" x14ac:dyDescent="0.2">
      <c r="B384" s="471" t="s">
        <v>1240</v>
      </c>
      <c r="C384" s="472"/>
      <c r="D384" s="472"/>
      <c r="E384" s="472"/>
      <c r="F384" s="472"/>
      <c r="G384" s="472"/>
      <c r="H384" s="472"/>
      <c r="I384" s="472"/>
      <c r="J384" s="472"/>
      <c r="K384" s="472"/>
      <c r="L384" s="472"/>
      <c r="M384" s="472"/>
      <c r="N384" s="472"/>
      <c r="O384" s="472"/>
      <c r="P384" s="472"/>
      <c r="Q384" s="472"/>
      <c r="R384" s="472"/>
      <c r="S384" s="472"/>
      <c r="T384" s="473"/>
    </row>
    <row r="385" spans="2:20" ht="14.25" customHeight="1" x14ac:dyDescent="0.2">
      <c r="B385" s="474"/>
      <c r="C385" s="474"/>
      <c r="D385" s="474"/>
      <c r="E385" s="474"/>
      <c r="F385" s="474"/>
      <c r="G385" s="474"/>
      <c r="H385" s="474"/>
      <c r="I385" s="474"/>
      <c r="J385" s="474"/>
      <c r="K385" s="474"/>
      <c r="L385" s="474"/>
      <c r="M385" s="474"/>
      <c r="N385" s="474"/>
      <c r="O385" s="474"/>
      <c r="P385" s="474"/>
      <c r="Q385" s="475"/>
      <c r="R385" s="476"/>
      <c r="S385" s="474"/>
      <c r="T385" s="475"/>
    </row>
    <row r="386" spans="2:20" ht="15" customHeight="1" x14ac:dyDescent="0.2">
      <c r="B386" s="482" t="s">
        <v>107</v>
      </c>
      <c r="C386" s="483"/>
      <c r="D386" s="483"/>
      <c r="E386" s="483"/>
      <c r="F386" s="484"/>
      <c r="G386" s="482" t="s">
        <v>108</v>
      </c>
      <c r="H386" s="483"/>
      <c r="I386" s="483"/>
      <c r="J386" s="483"/>
      <c r="K386" s="483"/>
      <c r="L386" s="483"/>
      <c r="M386" s="483"/>
      <c r="N386" s="483"/>
      <c r="O386" s="483"/>
      <c r="P386" s="484"/>
      <c r="Q386" s="482" t="s">
        <v>109</v>
      </c>
      <c r="R386" s="483"/>
      <c r="S386" s="483"/>
      <c r="T386" s="484"/>
    </row>
    <row r="387" spans="2:20" ht="114.75" customHeight="1" x14ac:dyDescent="0.2">
      <c r="B387" s="462" t="s">
        <v>550</v>
      </c>
      <c r="C387" s="463"/>
      <c r="D387" s="463"/>
      <c r="E387" s="463"/>
      <c r="F387" s="464"/>
      <c r="G387" s="465" t="s">
        <v>373</v>
      </c>
      <c r="H387" s="466"/>
      <c r="I387" s="466"/>
      <c r="J387" s="466"/>
      <c r="K387" s="466"/>
      <c r="L387" s="466"/>
      <c r="M387" s="466"/>
      <c r="N387" s="466"/>
      <c r="O387" s="466"/>
      <c r="P387" s="467"/>
      <c r="Q387" s="465" t="s">
        <v>117</v>
      </c>
      <c r="R387" s="466"/>
      <c r="S387" s="466"/>
      <c r="T387" s="467"/>
    </row>
    <row r="388" spans="2:20" ht="13.9" customHeight="1" x14ac:dyDescent="0.2">
      <c r="G388" s="69"/>
      <c r="H388" s="69"/>
      <c r="I388" s="69"/>
      <c r="J388" s="69"/>
      <c r="K388" s="69"/>
      <c r="L388" s="69"/>
      <c r="M388" s="69"/>
      <c r="N388" s="69"/>
      <c r="O388" s="69"/>
      <c r="P388" s="69"/>
      <c r="Q388" s="70"/>
      <c r="R388" s="70"/>
    </row>
  </sheetData>
  <mergeCells count="1030">
    <mergeCell ref="B51:H51"/>
    <mergeCell ref="I51:J51"/>
    <mergeCell ref="K51:L51"/>
    <mergeCell ref="M51:R51"/>
    <mergeCell ref="B48:H48"/>
    <mergeCell ref="I48:J48"/>
    <mergeCell ref="K48:L48"/>
    <mergeCell ref="M48:R48"/>
    <mergeCell ref="B49:H49"/>
    <mergeCell ref="I49:J49"/>
    <mergeCell ref="K49:L49"/>
    <mergeCell ref="M49:R49"/>
    <mergeCell ref="B50:H50"/>
    <mergeCell ref="I50:J50"/>
    <mergeCell ref="K50:L50"/>
    <mergeCell ref="M50:R50"/>
    <mergeCell ref="B55:H55"/>
    <mergeCell ref="I55:J55"/>
    <mergeCell ref="K55:L55"/>
    <mergeCell ref="M55:R55"/>
    <mergeCell ref="B45:H45"/>
    <mergeCell ref="I45:J45"/>
    <mergeCell ref="K45:L45"/>
    <mergeCell ref="M45:R45"/>
    <mergeCell ref="B53:H53"/>
    <mergeCell ref="I53:J53"/>
    <mergeCell ref="K53:L53"/>
    <mergeCell ref="M53:R53"/>
    <mergeCell ref="B54:H54"/>
    <mergeCell ref="I54:J54"/>
    <mergeCell ref="K54:L54"/>
    <mergeCell ref="M54:R54"/>
    <mergeCell ref="B46:H46"/>
    <mergeCell ref="I46:J46"/>
    <mergeCell ref="K46:L46"/>
    <mergeCell ref="M46:R46"/>
    <mergeCell ref="B47:H47"/>
    <mergeCell ref="I47:J47"/>
    <mergeCell ref="K47:L47"/>
    <mergeCell ref="M47:R47"/>
    <mergeCell ref="B44:H44"/>
    <mergeCell ref="I44:J44"/>
    <mergeCell ref="K44:L44"/>
    <mergeCell ref="M44:R44"/>
    <mergeCell ref="B40:H40"/>
    <mergeCell ref="I40:J40"/>
    <mergeCell ref="K40:L40"/>
    <mergeCell ref="M40:R40"/>
    <mergeCell ref="B204:C204"/>
    <mergeCell ref="D204:E204"/>
    <mergeCell ref="F204:I204"/>
    <mergeCell ref="J204:T204"/>
    <mergeCell ref="F209:I209"/>
    <mergeCell ref="J209:T209"/>
    <mergeCell ref="B205:C205"/>
    <mergeCell ref="D205:E205"/>
    <mergeCell ref="F205:I205"/>
    <mergeCell ref="J205:T205"/>
    <mergeCell ref="B209:C209"/>
    <mergeCell ref="D209:E209"/>
    <mergeCell ref="J206:T206"/>
    <mergeCell ref="K242:T242"/>
    <mergeCell ref="E241:F241"/>
    <mergeCell ref="G241:J241"/>
    <mergeCell ref="K241:T241"/>
    <mergeCell ref="E219:F219"/>
    <mergeCell ref="K218:L218"/>
    <mergeCell ref="J215:L215"/>
    <mergeCell ref="M214:T214"/>
    <mergeCell ref="C216:E216"/>
    <mergeCell ref="K230:T230"/>
    <mergeCell ref="E230:F230"/>
    <mergeCell ref="K228:T228"/>
    <mergeCell ref="B206:C206"/>
    <mergeCell ref="D206:E206"/>
    <mergeCell ref="F206:I206"/>
    <mergeCell ref="J210:T210"/>
    <mergeCell ref="B211:C211"/>
    <mergeCell ref="K226:T226"/>
    <mergeCell ref="F216:G216"/>
    <mergeCell ref="H218:I218"/>
    <mergeCell ref="E218:F218"/>
    <mergeCell ref="G224:J224"/>
    <mergeCell ref="K224:T224"/>
    <mergeCell ref="G225:J225"/>
    <mergeCell ref="K225:T225"/>
    <mergeCell ref="E223:F223"/>
    <mergeCell ref="D211:E211"/>
    <mergeCell ref="F211:I211"/>
    <mergeCell ref="J211:T211"/>
    <mergeCell ref="B210:C210"/>
    <mergeCell ref="D210:E210"/>
    <mergeCell ref="F210:I210"/>
    <mergeCell ref="B280:T280"/>
    <mergeCell ref="F284:G284"/>
    <mergeCell ref="C283:L283"/>
    <mergeCell ref="H288:L288"/>
    <mergeCell ref="H285:I285"/>
    <mergeCell ref="H289:L289"/>
    <mergeCell ref="J291:K291"/>
    <mergeCell ref="E288:F288"/>
    <mergeCell ref="D276:E276"/>
    <mergeCell ref="G230:J230"/>
    <mergeCell ref="G232:J232"/>
    <mergeCell ref="K234:T234"/>
    <mergeCell ref="E232:F232"/>
    <mergeCell ref="B212:C212"/>
    <mergeCell ref="D212:E212"/>
    <mergeCell ref="F212:I212"/>
    <mergeCell ref="J212:T212"/>
    <mergeCell ref="B277:C277"/>
    <mergeCell ref="B248:B261"/>
    <mergeCell ref="L265:T271"/>
    <mergeCell ref="G266:H266"/>
    <mergeCell ref="K240:T240"/>
    <mergeCell ref="C241:D241"/>
    <mergeCell ref="J250:L250"/>
    <mergeCell ref="L264:T264"/>
    <mergeCell ref="C245:D245"/>
    <mergeCell ref="C243:D243"/>
    <mergeCell ref="E243:F243"/>
    <mergeCell ref="G243:J243"/>
    <mergeCell ref="H250:I250"/>
    <mergeCell ref="C242:D242"/>
    <mergeCell ref="E242:F242"/>
    <mergeCell ref="G242:J242"/>
    <mergeCell ref="J216:L216"/>
    <mergeCell ref="C225:D225"/>
    <mergeCell ref="C224:D224"/>
    <mergeCell ref="E224:F224"/>
    <mergeCell ref="B208:C208"/>
    <mergeCell ref="D208:E208"/>
    <mergeCell ref="F208:I208"/>
    <mergeCell ref="J208:T208"/>
    <mergeCell ref="H216:I216"/>
    <mergeCell ref="J196:T196"/>
    <mergeCell ref="B195:C195"/>
    <mergeCell ref="F194:I194"/>
    <mergeCell ref="J195:T195"/>
    <mergeCell ref="B194:C194"/>
    <mergeCell ref="D194:E194"/>
    <mergeCell ref="B193:C193"/>
    <mergeCell ref="J203:T203"/>
    <mergeCell ref="B203:C203"/>
    <mergeCell ref="D203:E203"/>
    <mergeCell ref="F203:I203"/>
    <mergeCell ref="B199:C199"/>
    <mergeCell ref="D199:E199"/>
    <mergeCell ref="F199:I199"/>
    <mergeCell ref="J199:T199"/>
    <mergeCell ref="J200:T200"/>
    <mergeCell ref="D197:E197"/>
    <mergeCell ref="B197:C197"/>
    <mergeCell ref="B198:C198"/>
    <mergeCell ref="B201:C201"/>
    <mergeCell ref="D201:E201"/>
    <mergeCell ref="F201:I201"/>
    <mergeCell ref="B202:C202"/>
    <mergeCell ref="D202:E202"/>
    <mergeCell ref="F202:I202"/>
    <mergeCell ref="D195:E195"/>
    <mergeCell ref="F195:I195"/>
    <mergeCell ref="D196:E196"/>
    <mergeCell ref="B196:C196"/>
    <mergeCell ref="F196:I196"/>
    <mergeCell ref="J194:T194"/>
    <mergeCell ref="B189:C189"/>
    <mergeCell ref="D189:E189"/>
    <mergeCell ref="F189:I189"/>
    <mergeCell ref="J189:T189"/>
    <mergeCell ref="B185:C185"/>
    <mergeCell ref="F188:I188"/>
    <mergeCell ref="J188:T188"/>
    <mergeCell ref="D185:E185"/>
    <mergeCell ref="J185:T185"/>
    <mergeCell ref="D186:E186"/>
    <mergeCell ref="B186:C186"/>
    <mergeCell ref="B187:C187"/>
    <mergeCell ref="D187:E187"/>
    <mergeCell ref="F187:I187"/>
    <mergeCell ref="D190:E190"/>
    <mergeCell ref="F190:I190"/>
    <mergeCell ref="J190:T190"/>
    <mergeCell ref="B191:C191"/>
    <mergeCell ref="D191:E191"/>
    <mergeCell ref="J187:T187"/>
    <mergeCell ref="J186:T186"/>
    <mergeCell ref="B188:C188"/>
    <mergeCell ref="D188:E188"/>
    <mergeCell ref="D193:E193"/>
    <mergeCell ref="F193:I193"/>
    <mergeCell ref="J193:T193"/>
    <mergeCell ref="L156:T167"/>
    <mergeCell ref="B166:D166"/>
    <mergeCell ref="B161:D161"/>
    <mergeCell ref="G175:K175"/>
    <mergeCell ref="D192:E192"/>
    <mergeCell ref="B184:C184"/>
    <mergeCell ref="F182:I182"/>
    <mergeCell ref="J182:T182"/>
    <mergeCell ref="F178:I179"/>
    <mergeCell ref="F180:I180"/>
    <mergeCell ref="D180:E180"/>
    <mergeCell ref="F181:I181"/>
    <mergeCell ref="J178:T179"/>
    <mergeCell ref="B183:C183"/>
    <mergeCell ref="B180:C180"/>
    <mergeCell ref="D183:E183"/>
    <mergeCell ref="J183:T183"/>
    <mergeCell ref="J181:T181"/>
    <mergeCell ref="B182:C182"/>
    <mergeCell ref="F183:I183"/>
    <mergeCell ref="F192:I192"/>
    <mergeCell ref="J192:T192"/>
    <mergeCell ref="F186:I186"/>
    <mergeCell ref="B190:C190"/>
    <mergeCell ref="B165:D165"/>
    <mergeCell ref="B164:D164"/>
    <mergeCell ref="E166:F166"/>
    <mergeCell ref="E158:F158"/>
    <mergeCell ref="B157:K157"/>
    <mergeCell ref="E163:F165"/>
    <mergeCell ref="K163:K165"/>
    <mergeCell ref="E160:F160"/>
    <mergeCell ref="B159:D159"/>
    <mergeCell ref="B163:D163"/>
    <mergeCell ref="F191:I191"/>
    <mergeCell ref="J191:T191"/>
    <mergeCell ref="B192:C192"/>
    <mergeCell ref="B158:D158"/>
    <mergeCell ref="F185:I185"/>
    <mergeCell ref="D184:E184"/>
    <mergeCell ref="J184:T184"/>
    <mergeCell ref="F184:I184"/>
    <mergeCell ref="J89:R89"/>
    <mergeCell ref="E94:I94"/>
    <mergeCell ref="S89:T89"/>
    <mergeCell ref="S94:T94"/>
    <mergeCell ref="E91:I91"/>
    <mergeCell ref="E96:I96"/>
    <mergeCell ref="J96:R96"/>
    <mergeCell ref="S96:T96"/>
    <mergeCell ref="C89:D96"/>
    <mergeCell ref="J91:R91"/>
    <mergeCell ref="E95:I95"/>
    <mergeCell ref="J94:R94"/>
    <mergeCell ref="S91:T91"/>
    <mergeCell ref="S84:T84"/>
    <mergeCell ref="S85:T85"/>
    <mergeCell ref="D119:J119"/>
    <mergeCell ref="K119:R119"/>
    <mergeCell ref="S119:T119"/>
    <mergeCell ref="S108:T108"/>
    <mergeCell ref="E105:I105"/>
    <mergeCell ref="B97:B99"/>
    <mergeCell ref="E102:I102"/>
    <mergeCell ref="J102:R102"/>
    <mergeCell ref="S90:T90"/>
    <mergeCell ref="E90:I90"/>
    <mergeCell ref="J90:R90"/>
    <mergeCell ref="E97:I97"/>
    <mergeCell ref="J97:R97"/>
    <mergeCell ref="S97:T97"/>
    <mergeCell ref="S101:T101"/>
    <mergeCell ref="S98:T98"/>
    <mergeCell ref="E88:I88"/>
    <mergeCell ref="J88:R88"/>
    <mergeCell ref="S88:T88"/>
    <mergeCell ref="C88:D88"/>
    <mergeCell ref="B89:B96"/>
    <mergeCell ref="E101:I101"/>
    <mergeCell ref="K135:R135"/>
    <mergeCell ref="B134:T134"/>
    <mergeCell ref="S132:T132"/>
    <mergeCell ref="G123:R123"/>
    <mergeCell ref="G124:R124"/>
    <mergeCell ref="S124:T124"/>
    <mergeCell ref="S125:T125"/>
    <mergeCell ref="S126:T126"/>
    <mergeCell ref="S127:T127"/>
    <mergeCell ref="S128:T128"/>
    <mergeCell ref="S123:T123"/>
    <mergeCell ref="B121:C121"/>
    <mergeCell ref="D121:J121"/>
    <mergeCell ref="B122:T122"/>
    <mergeCell ref="G129:R129"/>
    <mergeCell ref="S131:T131"/>
    <mergeCell ref="G130:R130"/>
    <mergeCell ref="K121:R121"/>
    <mergeCell ref="S121:T121"/>
    <mergeCell ref="B123:E123"/>
    <mergeCell ref="B124:E124"/>
    <mergeCell ref="G125:R125"/>
    <mergeCell ref="B126:E128"/>
    <mergeCell ref="G126:R126"/>
    <mergeCell ref="G127:R127"/>
    <mergeCell ref="G128:R128"/>
    <mergeCell ref="B129:E129"/>
    <mergeCell ref="B73:B83"/>
    <mergeCell ref="E109:I109"/>
    <mergeCell ref="J108:R108"/>
    <mergeCell ref="J109:R109"/>
    <mergeCell ref="S109:T109"/>
    <mergeCell ref="C97:D99"/>
    <mergeCell ref="E89:I89"/>
    <mergeCell ref="C108:D108"/>
    <mergeCell ref="C109:D109"/>
    <mergeCell ref="E107:I107"/>
    <mergeCell ref="E84:H84"/>
    <mergeCell ref="I82:R82"/>
    <mergeCell ref="S82:T82"/>
    <mergeCell ref="B86:T86"/>
    <mergeCell ref="B87:T87"/>
    <mergeCell ref="E82:H82"/>
    <mergeCell ref="S83:T83"/>
    <mergeCell ref="B84:B85"/>
    <mergeCell ref="C84:D85"/>
    <mergeCell ref="I83:R83"/>
    <mergeCell ref="E85:H85"/>
    <mergeCell ref="I85:R85"/>
    <mergeCell ref="E83:H83"/>
    <mergeCell ref="I84:R84"/>
    <mergeCell ref="B110:T110"/>
    <mergeCell ref="B111:C111"/>
    <mergeCell ref="E108:I108"/>
    <mergeCell ref="E104:I104"/>
    <mergeCell ref="S105:T105"/>
    <mergeCell ref="S107:T107"/>
    <mergeCell ref="S106:T106"/>
    <mergeCell ref="E103:I103"/>
    <mergeCell ref="E106:I106"/>
    <mergeCell ref="B100:B107"/>
    <mergeCell ref="J105:R105"/>
    <mergeCell ref="S100:T100"/>
    <mergeCell ref="S103:T103"/>
    <mergeCell ref="J104:R104"/>
    <mergeCell ref="C100:D107"/>
    <mergeCell ref="D111:J111"/>
    <mergeCell ref="K111:R111"/>
    <mergeCell ref="S111:T111"/>
    <mergeCell ref="E98:I98"/>
    <mergeCell ref="S104:T104"/>
    <mergeCell ref="S102:T102"/>
    <mergeCell ref="J92:R92"/>
    <mergeCell ref="J98:R98"/>
    <mergeCell ref="J103:R103"/>
    <mergeCell ref="J107:R107"/>
    <mergeCell ref="J106:R106"/>
    <mergeCell ref="J101:R101"/>
    <mergeCell ref="E100:I100"/>
    <mergeCell ref="J100:R100"/>
    <mergeCell ref="E99:I99"/>
    <mergeCell ref="J99:R99"/>
    <mergeCell ref="J95:R95"/>
    <mergeCell ref="S92:T92"/>
    <mergeCell ref="E93:I93"/>
    <mergeCell ref="J93:R93"/>
    <mergeCell ref="S93:T93"/>
    <mergeCell ref="S99:T99"/>
    <mergeCell ref="S95:T95"/>
    <mergeCell ref="E92:I92"/>
    <mergeCell ref="C73:D83"/>
    <mergeCell ref="E74:H74"/>
    <mergeCell ref="I74:R74"/>
    <mergeCell ref="E80:H80"/>
    <mergeCell ref="E78:H78"/>
    <mergeCell ref="S73:T73"/>
    <mergeCell ref="S79:T79"/>
    <mergeCell ref="S75:T75"/>
    <mergeCell ref="S76:T76"/>
    <mergeCell ref="I78:R78"/>
    <mergeCell ref="S77:T77"/>
    <mergeCell ref="S74:T74"/>
    <mergeCell ref="S78:T78"/>
    <mergeCell ref="I81:R81"/>
    <mergeCell ref="I79:R79"/>
    <mergeCell ref="E75:H75"/>
    <mergeCell ref="I75:R75"/>
    <mergeCell ref="S80:T80"/>
    <mergeCell ref="S81:T81"/>
    <mergeCell ref="C61:D61"/>
    <mergeCell ref="E62:H62"/>
    <mergeCell ref="I62:R62"/>
    <mergeCell ref="S62:T62"/>
    <mergeCell ref="B62:B72"/>
    <mergeCell ref="I63:R63"/>
    <mergeCell ref="E72:H72"/>
    <mergeCell ref="S71:T71"/>
    <mergeCell ref="E68:H68"/>
    <mergeCell ref="I65:R65"/>
    <mergeCell ref="S65:T65"/>
    <mergeCell ref="S63:T63"/>
    <mergeCell ref="I68:R68"/>
    <mergeCell ref="S68:T68"/>
    <mergeCell ref="S69:T69"/>
    <mergeCell ref="I66:R66"/>
    <mergeCell ref="S66:T66"/>
    <mergeCell ref="S61:T61"/>
    <mergeCell ref="E64:H64"/>
    <mergeCell ref="I61:R61"/>
    <mergeCell ref="E69:H69"/>
    <mergeCell ref="I72:R72"/>
    <mergeCell ref="S72:T72"/>
    <mergeCell ref="C62:D72"/>
    <mergeCell ref="E61:H61"/>
    <mergeCell ref="R14:T15"/>
    <mergeCell ref="O14:Q15"/>
    <mergeCell ref="J14:N15"/>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B52:H52"/>
    <mergeCell ref="I52:J52"/>
    <mergeCell ref="K52:L52"/>
    <mergeCell ref="M52:R52"/>
    <mergeCell ref="B56:H56"/>
    <mergeCell ref="I56:J56"/>
    <mergeCell ref="S70:T70"/>
    <mergeCell ref="I67:R67"/>
    <mergeCell ref="F35:I36"/>
    <mergeCell ref="B33:E34"/>
    <mergeCell ref="O30:Q30"/>
    <mergeCell ref="R30:T30"/>
    <mergeCell ref="F29:I29"/>
    <mergeCell ref="B29:E29"/>
    <mergeCell ref="O29:Q29"/>
    <mergeCell ref="B39:H39"/>
    <mergeCell ref="I39:J39"/>
    <mergeCell ref="K39:L39"/>
    <mergeCell ref="M39:R39"/>
    <mergeCell ref="B41:H41"/>
    <mergeCell ref="I41:J41"/>
    <mergeCell ref="K41:L41"/>
    <mergeCell ref="M41:R41"/>
    <mergeCell ref="E66:H66"/>
    <mergeCell ref="S64:T64"/>
    <mergeCell ref="E65:H65"/>
    <mergeCell ref="E67:H67"/>
    <mergeCell ref="S67:T67"/>
    <mergeCell ref="I64:R64"/>
    <mergeCell ref="E63:H63"/>
    <mergeCell ref="B9:T9"/>
    <mergeCell ref="F10:I11"/>
    <mergeCell ref="J10:N11"/>
    <mergeCell ref="O10:Q11"/>
    <mergeCell ref="R10:T11"/>
    <mergeCell ref="B12:E13"/>
    <mergeCell ref="B57:T57"/>
    <mergeCell ref="B59:T59"/>
    <mergeCell ref="B60:T60"/>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O19:Q22"/>
    <mergeCell ref="R19:T22"/>
    <mergeCell ref="B28:E28"/>
    <mergeCell ref="F28:I28"/>
    <mergeCell ref="J28:N28"/>
    <mergeCell ref="R23:T27"/>
    <mergeCell ref="O23:Q27"/>
    <mergeCell ref="J24:N27"/>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G335:R335"/>
    <mergeCell ref="G331:R331"/>
    <mergeCell ref="G330:R330"/>
    <mergeCell ref="G327:R327"/>
    <mergeCell ref="G340:R341"/>
    <mergeCell ref="G345:R345"/>
    <mergeCell ref="G346:R346"/>
    <mergeCell ref="G328:R32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V305:W305"/>
    <mergeCell ref="B303:T303"/>
    <mergeCell ref="B304:F304"/>
    <mergeCell ref="G304:R304"/>
    <mergeCell ref="S304:T304"/>
    <mergeCell ref="G312:R312"/>
    <mergeCell ref="S312:T312"/>
    <mergeCell ref="B312:F312"/>
    <mergeCell ref="B309:F309"/>
    <mergeCell ref="G309:R309"/>
    <mergeCell ref="S309:T309"/>
    <mergeCell ref="G377:R377"/>
    <mergeCell ref="S377:T377"/>
    <mergeCell ref="G376:R376"/>
    <mergeCell ref="S376:T376"/>
    <mergeCell ref="B375:F375"/>
    <mergeCell ref="B370:F370"/>
    <mergeCell ref="G370:R370"/>
    <mergeCell ref="G362:R362"/>
    <mergeCell ref="G363:R364"/>
    <mergeCell ref="G365:R365"/>
    <mergeCell ref="G342:R342"/>
    <mergeCell ref="W317:X361"/>
    <mergeCell ref="G318:R318"/>
    <mergeCell ref="G319:R319"/>
    <mergeCell ref="G320:R320"/>
    <mergeCell ref="G321:R321"/>
    <mergeCell ref="G322:R322"/>
    <mergeCell ref="G323:R323"/>
    <mergeCell ref="G326:R326"/>
    <mergeCell ref="G356:R356"/>
    <mergeCell ref="G357:R357"/>
    <mergeCell ref="G358:R358"/>
    <mergeCell ref="G354:R354"/>
    <mergeCell ref="G353:R353"/>
    <mergeCell ref="G352:R352"/>
    <mergeCell ref="G355:R355"/>
    <mergeCell ref="G351:R351"/>
    <mergeCell ref="G343:R343"/>
    <mergeCell ref="G344:R344"/>
    <mergeCell ref="G337:R337"/>
    <mergeCell ref="G336:R336"/>
    <mergeCell ref="G333:R334"/>
    <mergeCell ref="G324:R324"/>
    <mergeCell ref="G325:R325"/>
    <mergeCell ref="S317:T361"/>
    <mergeCell ref="G332:R332"/>
    <mergeCell ref="B317:F365"/>
    <mergeCell ref="E266:F266"/>
    <mergeCell ref="J284:L284"/>
    <mergeCell ref="J292:K292"/>
    <mergeCell ref="F285:G285"/>
    <mergeCell ref="B276:C276"/>
    <mergeCell ref="D275:E275"/>
    <mergeCell ref="J276:T276"/>
    <mergeCell ref="B272:F272"/>
    <mergeCell ref="I272:J272"/>
    <mergeCell ref="L272:T272"/>
    <mergeCell ref="J279:T279"/>
    <mergeCell ref="S315:T315"/>
    <mergeCell ref="B269:C269"/>
    <mergeCell ref="G339:R339"/>
    <mergeCell ref="C296:T296"/>
    <mergeCell ref="C292:G292"/>
    <mergeCell ref="C294:D294"/>
    <mergeCell ref="G338:R338"/>
    <mergeCell ref="G317:R317"/>
    <mergeCell ref="B311:F311"/>
    <mergeCell ref="S316:T316"/>
    <mergeCell ref="G347:R348"/>
    <mergeCell ref="G369:R369"/>
    <mergeCell ref="B369:F369"/>
    <mergeCell ref="G368:R368"/>
    <mergeCell ref="G359:R359"/>
    <mergeCell ref="B368:F368"/>
    <mergeCell ref="G380:R380"/>
    <mergeCell ref="S380:T380"/>
    <mergeCell ref="G366:R366"/>
    <mergeCell ref="G349:R350"/>
    <mergeCell ref="G360:R360"/>
    <mergeCell ref="B371:F371"/>
    <mergeCell ref="G371:R371"/>
    <mergeCell ref="B372:F372"/>
    <mergeCell ref="G372:R372"/>
    <mergeCell ref="S366:T372"/>
    <mergeCell ref="B380:F380"/>
    <mergeCell ref="G361:R361"/>
    <mergeCell ref="B373:T373"/>
    <mergeCell ref="B374:F374"/>
    <mergeCell ref="G374:R374"/>
    <mergeCell ref="S374:T374"/>
    <mergeCell ref="G367:R367"/>
    <mergeCell ref="B367:F367"/>
    <mergeCell ref="B366:F366"/>
    <mergeCell ref="B387:F387"/>
    <mergeCell ref="G387:P387"/>
    <mergeCell ref="Q387:T387"/>
    <mergeCell ref="B383:T383"/>
    <mergeCell ref="B384:T384"/>
    <mergeCell ref="B385:Q385"/>
    <mergeCell ref="R385:T385"/>
    <mergeCell ref="B379:F379"/>
    <mergeCell ref="G379:R379"/>
    <mergeCell ref="S379:T379"/>
    <mergeCell ref="B386:F386"/>
    <mergeCell ref="G386:P386"/>
    <mergeCell ref="Q386:T386"/>
    <mergeCell ref="B381:F381"/>
    <mergeCell ref="G381:R381"/>
    <mergeCell ref="S381:T381"/>
    <mergeCell ref="B378:F378"/>
    <mergeCell ref="G378:R378"/>
    <mergeCell ref="S378:T378"/>
    <mergeCell ref="G375:R375"/>
    <mergeCell ref="S375:T375"/>
    <mergeCell ref="B376:F376"/>
    <mergeCell ref="B377:F377"/>
    <mergeCell ref="B316:F316"/>
    <mergeCell ref="C285:E285"/>
    <mergeCell ref="F286:G286"/>
    <mergeCell ref="C286:E286"/>
    <mergeCell ref="G316:R316"/>
    <mergeCell ref="H286:I286"/>
    <mergeCell ref="C297:L297"/>
    <mergeCell ref="B308:F308"/>
    <mergeCell ref="M292:T292"/>
    <mergeCell ref="C290:L290"/>
    <mergeCell ref="J286:L286"/>
    <mergeCell ref="G305:R305"/>
    <mergeCell ref="M297:T297"/>
    <mergeCell ref="S311:T311"/>
    <mergeCell ref="S306:T306"/>
    <mergeCell ref="G308:R308"/>
    <mergeCell ref="M291:T291"/>
    <mergeCell ref="B315:F315"/>
    <mergeCell ref="G315:R315"/>
    <mergeCell ref="B296:B301"/>
    <mergeCell ref="M298:T299"/>
    <mergeCell ref="C300:F300"/>
    <mergeCell ref="C301:D301"/>
    <mergeCell ref="E301:F301"/>
    <mergeCell ref="G311:R311"/>
    <mergeCell ref="M283:T283"/>
    <mergeCell ref="E289:F289"/>
    <mergeCell ref="B213:B234"/>
    <mergeCell ref="C214:L214"/>
    <mergeCell ref="E227:F227"/>
    <mergeCell ref="G227:J227"/>
    <mergeCell ref="K227:T227"/>
    <mergeCell ref="C228:D228"/>
    <mergeCell ref="F299:G299"/>
    <mergeCell ref="H299:I299"/>
    <mergeCell ref="J299:L299"/>
    <mergeCell ref="G300:J301"/>
    <mergeCell ref="F298:G298"/>
    <mergeCell ref="H298:I298"/>
    <mergeCell ref="J298:L298"/>
    <mergeCell ref="B302:T302"/>
    <mergeCell ref="K300:T301"/>
    <mergeCell ref="C213:T213"/>
    <mergeCell ref="M215:T221"/>
    <mergeCell ref="C238:D238"/>
    <mergeCell ref="E238:F238"/>
    <mergeCell ref="G238:J238"/>
    <mergeCell ref="K238:T238"/>
    <mergeCell ref="B313:F314"/>
    <mergeCell ref="G313:R314"/>
    <mergeCell ref="S313:T314"/>
    <mergeCell ref="B281:T281"/>
    <mergeCell ref="C291:G291"/>
    <mergeCell ref="C253:D253"/>
    <mergeCell ref="C257:E257"/>
    <mergeCell ref="K253:L253"/>
    <mergeCell ref="I266:K266"/>
    <mergeCell ref="D268:E268"/>
    <mergeCell ref="H284:I284"/>
    <mergeCell ref="H291:I291"/>
    <mergeCell ref="C289:D289"/>
    <mergeCell ref="J285:L285"/>
    <mergeCell ref="C282:T282"/>
    <mergeCell ref="M284:T290"/>
    <mergeCell ref="C284:E284"/>
    <mergeCell ref="C288:D288"/>
    <mergeCell ref="F279:I279"/>
    <mergeCell ref="B279:C279"/>
    <mergeCell ref="I265:K265"/>
    <mergeCell ref="I273:J273"/>
    <mergeCell ref="B275:C275"/>
    <mergeCell ref="F274:I275"/>
    <mergeCell ref="B307:F307"/>
    <mergeCell ref="S308:T308"/>
    <mergeCell ref="G293:J294"/>
    <mergeCell ref="K293:T294"/>
    <mergeCell ref="E294:F294"/>
    <mergeCell ref="S305:T305"/>
    <mergeCell ref="H292:I292"/>
    <mergeCell ref="B295:T295"/>
    <mergeCell ref="C299:E299"/>
    <mergeCell ref="B305:F305"/>
    <mergeCell ref="B282:B294"/>
    <mergeCell ref="C293:F293"/>
    <mergeCell ref="B310:T310"/>
    <mergeCell ref="B306:F306"/>
    <mergeCell ref="G306:R306"/>
    <mergeCell ref="C298:E298"/>
    <mergeCell ref="G307:R307"/>
    <mergeCell ref="S307:T307"/>
    <mergeCell ref="D279:E279"/>
    <mergeCell ref="B264:K264"/>
    <mergeCell ref="E76:H76"/>
    <mergeCell ref="I76:R76"/>
    <mergeCell ref="B262:T262"/>
    <mergeCell ref="G261:I261"/>
    <mergeCell ref="M259:T260"/>
    <mergeCell ref="G259:I260"/>
    <mergeCell ref="F251:G251"/>
    <mergeCell ref="G273:H273"/>
    <mergeCell ref="J274:T275"/>
    <mergeCell ref="B274:E274"/>
    <mergeCell ref="G268:K268"/>
    <mergeCell ref="M249:T257"/>
    <mergeCell ref="C249:L249"/>
    <mergeCell ref="F250:G250"/>
    <mergeCell ref="J251:L251"/>
    <mergeCell ref="D181:E181"/>
    <mergeCell ref="I69:R69"/>
    <mergeCell ref="E73:H73"/>
    <mergeCell ref="I80:R80"/>
    <mergeCell ref="I73:R73"/>
    <mergeCell ref="E79:H79"/>
    <mergeCell ref="E81:H81"/>
    <mergeCell ref="E77:H77"/>
    <mergeCell ref="I77:R77"/>
    <mergeCell ref="E71:H71"/>
    <mergeCell ref="I71:R71"/>
    <mergeCell ref="E70:H70"/>
    <mergeCell ref="I70:R70"/>
    <mergeCell ref="B278:C278"/>
    <mergeCell ref="D277:E277"/>
    <mergeCell ref="F277:I277"/>
    <mergeCell ref="J277:T277"/>
    <mergeCell ref="B273:F273"/>
    <mergeCell ref="F278:I278"/>
    <mergeCell ref="J278:T278"/>
    <mergeCell ref="D278:E278"/>
    <mergeCell ref="F276:I276"/>
    <mergeCell ref="L273:T273"/>
    <mergeCell ref="J197:T197"/>
    <mergeCell ref="D198:E198"/>
    <mergeCell ref="G272:H272"/>
    <mergeCell ref="C223:D223"/>
    <mergeCell ref="G229:J229"/>
    <mergeCell ref="G234:J234"/>
    <mergeCell ref="C233:D233"/>
    <mergeCell ref="C232:D232"/>
    <mergeCell ref="B268:C268"/>
    <mergeCell ref="B271:K271"/>
    <mergeCell ref="D269:E269"/>
    <mergeCell ref="B270:K270"/>
    <mergeCell ref="G269:K269"/>
    <mergeCell ref="J259:L260"/>
    <mergeCell ref="J261:L261"/>
    <mergeCell ref="C239:D239"/>
    <mergeCell ref="E239:F239"/>
    <mergeCell ref="G239:J239"/>
    <mergeCell ref="K239:T239"/>
    <mergeCell ref="B266:D266"/>
    <mergeCell ref="K254:L254"/>
    <mergeCell ref="C251:E251"/>
    <mergeCell ref="J201:T201"/>
    <mergeCell ref="J202:T202"/>
    <mergeCell ref="K237:T237"/>
    <mergeCell ref="K232:T232"/>
    <mergeCell ref="C260:D260"/>
    <mergeCell ref="E260:F260"/>
    <mergeCell ref="B265:D265"/>
    <mergeCell ref="H251:I251"/>
    <mergeCell ref="E254:F254"/>
    <mergeCell ref="J257:K257"/>
    <mergeCell ref="B263:T263"/>
    <mergeCell ref="H254:I254"/>
    <mergeCell ref="C248:T248"/>
    <mergeCell ref="K243:T243"/>
    <mergeCell ref="C244:D244"/>
    <mergeCell ref="E244:F244"/>
    <mergeCell ref="G244:J244"/>
    <mergeCell ref="K244:T244"/>
    <mergeCell ref="C261:D261"/>
    <mergeCell ref="C237:D237"/>
    <mergeCell ref="E237:F237"/>
    <mergeCell ref="G245:J245"/>
    <mergeCell ref="K245:T245"/>
    <mergeCell ref="E234:F234"/>
    <mergeCell ref="G235:J235"/>
    <mergeCell ref="B247:T247"/>
    <mergeCell ref="C258:T258"/>
    <mergeCell ref="C250:E250"/>
    <mergeCell ref="B267:K267"/>
    <mergeCell ref="M261:T261"/>
    <mergeCell ref="C254:D254"/>
    <mergeCell ref="H253:I253"/>
    <mergeCell ref="C256:L256"/>
    <mergeCell ref="G257:H257"/>
    <mergeCell ref="E253:F253"/>
    <mergeCell ref="E261:F261"/>
    <mergeCell ref="C259:F259"/>
    <mergeCell ref="K246:T246"/>
    <mergeCell ref="C240:D240"/>
    <mergeCell ref="E240:F240"/>
    <mergeCell ref="G240:J240"/>
    <mergeCell ref="C234:D234"/>
    <mergeCell ref="K233:T233"/>
    <mergeCell ref="S153:T153"/>
    <mergeCell ref="B160:D160"/>
    <mergeCell ref="B175:C175"/>
    <mergeCell ref="K235:T235"/>
    <mergeCell ref="C236:D236"/>
    <mergeCell ref="G236:J236"/>
    <mergeCell ref="K236:T236"/>
    <mergeCell ref="C246:D246"/>
    <mergeCell ref="E246:F246"/>
    <mergeCell ref="G246:J246"/>
    <mergeCell ref="E245:F245"/>
    <mergeCell ref="F198:I198"/>
    <mergeCell ref="J198:T198"/>
    <mergeCell ref="G171:H171"/>
    <mergeCell ref="B172:D172"/>
    <mergeCell ref="E172:F172"/>
    <mergeCell ref="E226:F226"/>
    <mergeCell ref="G226:J226"/>
    <mergeCell ref="K150:R150"/>
    <mergeCell ref="K151:R151"/>
    <mergeCell ref="E265:F265"/>
    <mergeCell ref="G265:H265"/>
    <mergeCell ref="G237:J237"/>
    <mergeCell ref="D200:E200"/>
    <mergeCell ref="F200:I200"/>
    <mergeCell ref="C231:D231"/>
    <mergeCell ref="C227:D227"/>
    <mergeCell ref="C235:D235"/>
    <mergeCell ref="E235:F235"/>
    <mergeCell ref="B151:C151"/>
    <mergeCell ref="E161:F161"/>
    <mergeCell ref="B179:C179"/>
    <mergeCell ref="D179:E179"/>
    <mergeCell ref="D175:E175"/>
    <mergeCell ref="B173:K173"/>
    <mergeCell ref="B174:C174"/>
    <mergeCell ref="D174:E174"/>
    <mergeCell ref="J174:K174"/>
    <mergeCell ref="G174:H174"/>
    <mergeCell ref="B170:K170"/>
    <mergeCell ref="B176:K176"/>
    <mergeCell ref="E236:F236"/>
    <mergeCell ref="B120:C120"/>
    <mergeCell ref="D120:J120"/>
    <mergeCell ref="K120:R120"/>
    <mergeCell ref="S120:T120"/>
    <mergeCell ref="B118:C118"/>
    <mergeCell ref="D118:J118"/>
    <mergeCell ref="K118:R118"/>
    <mergeCell ref="S118:T118"/>
    <mergeCell ref="B119:C119"/>
    <mergeCell ref="D113:J113"/>
    <mergeCell ref="K113:R113"/>
    <mergeCell ref="B113:C113"/>
    <mergeCell ref="S113:T113"/>
    <mergeCell ref="B117:C117"/>
    <mergeCell ref="D117:J117"/>
    <mergeCell ref="K117:R117"/>
    <mergeCell ref="S117:T117"/>
    <mergeCell ref="K112:R112"/>
    <mergeCell ref="S112:T112"/>
    <mergeCell ref="B112:C112"/>
    <mergeCell ref="D112:J112"/>
    <mergeCell ref="B153:C153"/>
    <mergeCell ref="D153:J153"/>
    <mergeCell ref="C219:D219"/>
    <mergeCell ref="B181:C181"/>
    <mergeCell ref="J180:T180"/>
    <mergeCell ref="D182:E182"/>
    <mergeCell ref="B162:D162"/>
    <mergeCell ref="B177:K177"/>
    <mergeCell ref="B178:E178"/>
    <mergeCell ref="L170:T177"/>
    <mergeCell ref="B171:D171"/>
    <mergeCell ref="E171:F171"/>
    <mergeCell ref="B168:T168"/>
    <mergeCell ref="G172:H172"/>
    <mergeCell ref="I172:K172"/>
    <mergeCell ref="I171:K171"/>
    <mergeCell ref="E162:F162"/>
    <mergeCell ref="B169:T169"/>
    <mergeCell ref="B154:T154"/>
    <mergeCell ref="B155:T155"/>
    <mergeCell ref="E159:F159"/>
    <mergeCell ref="K153:R153"/>
    <mergeCell ref="B200:C200"/>
    <mergeCell ref="F197:I197"/>
    <mergeCell ref="B150:C150"/>
    <mergeCell ref="D150:J150"/>
    <mergeCell ref="G233:J233"/>
    <mergeCell ref="F215:G215"/>
    <mergeCell ref="K231:T231"/>
    <mergeCell ref="G222:J223"/>
    <mergeCell ref="C218:D218"/>
    <mergeCell ref="C221:L221"/>
    <mergeCell ref="G228:J228"/>
    <mergeCell ref="K229:T229"/>
    <mergeCell ref="E231:F231"/>
    <mergeCell ref="G231:J231"/>
    <mergeCell ref="E229:F229"/>
    <mergeCell ref="H215:I215"/>
    <mergeCell ref="E233:F233"/>
    <mergeCell ref="K222:T223"/>
    <mergeCell ref="C215:E215"/>
    <mergeCell ref="C222:F222"/>
    <mergeCell ref="E225:F225"/>
    <mergeCell ref="C229:D229"/>
    <mergeCell ref="C230:D230"/>
    <mergeCell ref="H219:L219"/>
    <mergeCell ref="E228:F228"/>
    <mergeCell ref="C226:D226"/>
    <mergeCell ref="K138:R138"/>
    <mergeCell ref="B136:C136"/>
    <mergeCell ref="B143:T143"/>
    <mergeCell ref="B144:T144"/>
    <mergeCell ref="B145:T145"/>
    <mergeCell ref="B146:T146"/>
    <mergeCell ref="B147:T147"/>
    <mergeCell ref="S142:T142"/>
    <mergeCell ref="S141:T141"/>
    <mergeCell ref="B142:C142"/>
    <mergeCell ref="D142:J142"/>
    <mergeCell ref="K142:R142"/>
    <mergeCell ref="B139:C139"/>
    <mergeCell ref="D139:J139"/>
    <mergeCell ref="K139:R139"/>
    <mergeCell ref="B140:C140"/>
    <mergeCell ref="D140:J140"/>
    <mergeCell ref="K140:R140"/>
    <mergeCell ref="B141:C141"/>
    <mergeCell ref="D141:J141"/>
    <mergeCell ref="K141:R141"/>
    <mergeCell ref="D136:J136"/>
    <mergeCell ref="K136:R136"/>
    <mergeCell ref="B152:C152"/>
    <mergeCell ref="D152:J152"/>
    <mergeCell ref="K152:R152"/>
    <mergeCell ref="S152:T152"/>
    <mergeCell ref="K149:R149"/>
    <mergeCell ref="B149:C149"/>
    <mergeCell ref="D149:J149"/>
    <mergeCell ref="B135:C135"/>
    <mergeCell ref="S135:T135"/>
    <mergeCell ref="S140:T140"/>
    <mergeCell ref="D135:J135"/>
    <mergeCell ref="S139:T139"/>
    <mergeCell ref="S138:T138"/>
    <mergeCell ref="S137:T137"/>
    <mergeCell ref="S136:T136"/>
    <mergeCell ref="B137:C137"/>
    <mergeCell ref="D137:J137"/>
    <mergeCell ref="K137:R137"/>
    <mergeCell ref="B138:C138"/>
    <mergeCell ref="D138:J138"/>
    <mergeCell ref="D151:J151"/>
    <mergeCell ref="B148:C148"/>
    <mergeCell ref="K148:R148"/>
    <mergeCell ref="S148:T148"/>
    <mergeCell ref="S150:T150"/>
    <mergeCell ref="S149:T149"/>
    <mergeCell ref="D148:J148"/>
    <mergeCell ref="S151:T151"/>
    <mergeCell ref="B42:H42"/>
    <mergeCell ref="I42:J42"/>
    <mergeCell ref="K42:L42"/>
    <mergeCell ref="M42:R42"/>
    <mergeCell ref="B43:H43"/>
    <mergeCell ref="I43:J43"/>
    <mergeCell ref="K43:L43"/>
    <mergeCell ref="M43:R43"/>
    <mergeCell ref="K56:L56"/>
    <mergeCell ref="M56:R56"/>
    <mergeCell ref="B207:C207"/>
    <mergeCell ref="D207:E207"/>
    <mergeCell ref="F207:I207"/>
    <mergeCell ref="J207:T207"/>
    <mergeCell ref="B114:C114"/>
    <mergeCell ref="D114:J114"/>
    <mergeCell ref="K114:R114"/>
    <mergeCell ref="S114:T114"/>
    <mergeCell ref="B115:C115"/>
    <mergeCell ref="D115:J115"/>
    <mergeCell ref="K115:R115"/>
    <mergeCell ref="S115:T115"/>
    <mergeCell ref="B116:C116"/>
    <mergeCell ref="D116:J116"/>
    <mergeCell ref="K116:R116"/>
    <mergeCell ref="S116:T116"/>
    <mergeCell ref="S129:T129"/>
    <mergeCell ref="B130:E132"/>
    <mergeCell ref="S130:T130"/>
    <mergeCell ref="G131:R131"/>
    <mergeCell ref="G132:R132"/>
    <mergeCell ref="B125:E125"/>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Normal="100" workbookViewId="0">
      <selection activeCell="C19" sqref="C19"/>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4"/>
    </row>
    <row r="2" spans="2:19" ht="14.25" customHeight="1" x14ac:dyDescent="0.2">
      <c r="B2" s="735" t="s">
        <v>329</v>
      </c>
      <c r="C2" s="736"/>
      <c r="D2" s="736"/>
      <c r="E2" s="736"/>
      <c r="F2" s="736"/>
      <c r="G2" s="736"/>
      <c r="H2" s="736"/>
      <c r="I2" s="737"/>
      <c r="J2" s="175"/>
      <c r="K2" s="741"/>
      <c r="L2" s="743" t="s">
        <v>328</v>
      </c>
      <c r="M2" s="744"/>
      <c r="N2" s="744"/>
      <c r="O2" s="744"/>
      <c r="P2" s="744"/>
      <c r="Q2" s="744"/>
      <c r="R2" s="745"/>
      <c r="S2" s="746"/>
    </row>
    <row r="3" spans="2:19" ht="34.5" customHeight="1" x14ac:dyDescent="0.2">
      <c r="B3" s="738"/>
      <c r="C3" s="739"/>
      <c r="D3" s="739"/>
      <c r="E3" s="739"/>
      <c r="F3" s="739"/>
      <c r="G3" s="739"/>
      <c r="H3" s="739"/>
      <c r="I3" s="740"/>
      <c r="J3" s="175"/>
      <c r="K3" s="742"/>
      <c r="L3" s="748" t="s">
        <v>329</v>
      </c>
      <c r="M3" s="749"/>
      <c r="N3" s="749"/>
      <c r="O3" s="749"/>
      <c r="P3" s="749"/>
      <c r="Q3" s="749"/>
      <c r="R3" s="750"/>
      <c r="S3" s="747"/>
    </row>
    <row r="4" spans="2:19" ht="27.75" customHeight="1" x14ac:dyDescent="0.2">
      <c r="B4" s="751" t="s">
        <v>330</v>
      </c>
      <c r="C4" s="752"/>
      <c r="D4" s="752"/>
      <c r="E4" s="752"/>
      <c r="F4" s="753"/>
      <c r="G4" s="159" t="s">
        <v>592</v>
      </c>
      <c r="H4" s="160" t="s">
        <v>2</v>
      </c>
      <c r="I4" s="161" t="s">
        <v>0</v>
      </c>
      <c r="J4" s="176"/>
      <c r="K4" s="742"/>
      <c r="L4" s="748" t="s">
        <v>330</v>
      </c>
      <c r="M4" s="749"/>
      <c r="N4" s="749"/>
      <c r="O4" s="749"/>
      <c r="P4" s="749"/>
      <c r="Q4" s="749"/>
      <c r="R4" s="750"/>
      <c r="S4" s="747"/>
    </row>
    <row r="5" spans="2:19" ht="27.75" customHeight="1" thickBot="1" x14ac:dyDescent="0.3">
      <c r="B5" s="754"/>
      <c r="C5" s="755"/>
      <c r="D5" s="755"/>
      <c r="E5" s="755"/>
      <c r="F5" s="756"/>
      <c r="G5" s="162" t="s">
        <v>621</v>
      </c>
      <c r="H5" s="163">
        <v>3</v>
      </c>
      <c r="I5" s="164" t="s">
        <v>336</v>
      </c>
      <c r="J5" s="177"/>
      <c r="K5" s="742"/>
      <c r="L5" s="757" t="s">
        <v>1228</v>
      </c>
      <c r="M5" s="758"/>
      <c r="N5" s="758"/>
      <c r="O5" s="758"/>
      <c r="P5" s="758"/>
      <c r="Q5" s="758"/>
      <c r="R5" s="759"/>
      <c r="S5" s="747"/>
    </row>
    <row r="6" spans="2:19" ht="33.75" customHeight="1" x14ac:dyDescent="0.2">
      <c r="B6" s="776" t="s">
        <v>338</v>
      </c>
      <c r="C6" s="777"/>
      <c r="D6" s="777"/>
      <c r="E6" s="777"/>
      <c r="F6" s="777"/>
      <c r="G6" s="777"/>
      <c r="H6" s="778"/>
      <c r="I6" s="771"/>
      <c r="J6" s="176"/>
      <c r="K6" s="779" t="s">
        <v>331</v>
      </c>
      <c r="L6" s="780"/>
      <c r="M6" s="783" t="s">
        <v>108</v>
      </c>
      <c r="N6" s="784"/>
      <c r="O6" s="783" t="s">
        <v>109</v>
      </c>
      <c r="P6" s="784"/>
      <c r="Q6" s="787" t="s">
        <v>332</v>
      </c>
      <c r="R6" s="789" t="s">
        <v>2</v>
      </c>
      <c r="S6" s="760" t="s">
        <v>0</v>
      </c>
    </row>
    <row r="7" spans="2:19" ht="15" customHeight="1" x14ac:dyDescent="0.2">
      <c r="B7" s="762" t="s">
        <v>340</v>
      </c>
      <c r="C7" s="763"/>
      <c r="D7" s="766">
        <v>1</v>
      </c>
      <c r="E7" s="766">
        <v>2</v>
      </c>
      <c r="F7" s="766">
        <v>3</v>
      </c>
      <c r="G7" s="768" t="s">
        <v>341</v>
      </c>
      <c r="H7" s="770" t="s">
        <v>98</v>
      </c>
      <c r="I7" s="771"/>
      <c r="J7" s="176"/>
      <c r="K7" s="781"/>
      <c r="L7" s="782"/>
      <c r="M7" s="785"/>
      <c r="N7" s="786"/>
      <c r="O7" s="785"/>
      <c r="P7" s="786"/>
      <c r="Q7" s="788"/>
      <c r="R7" s="790"/>
      <c r="S7" s="761"/>
    </row>
    <row r="8" spans="2:19" ht="15.75" customHeight="1" thickBot="1" x14ac:dyDescent="0.25">
      <c r="B8" s="764"/>
      <c r="C8" s="765"/>
      <c r="D8" s="767"/>
      <c r="E8" s="767"/>
      <c r="F8" s="767"/>
      <c r="G8" s="769"/>
      <c r="H8" s="772"/>
      <c r="I8" s="773"/>
      <c r="J8" s="176"/>
      <c r="K8" s="722" t="s">
        <v>333</v>
      </c>
      <c r="L8" s="723"/>
      <c r="M8" s="725" t="s">
        <v>334</v>
      </c>
      <c r="N8" s="725"/>
      <c r="O8" s="774" t="s">
        <v>335</v>
      </c>
      <c r="P8" s="775"/>
      <c r="Q8" s="132">
        <v>42309</v>
      </c>
      <c r="R8" s="133">
        <v>2</v>
      </c>
      <c r="S8" s="183" t="s">
        <v>337</v>
      </c>
    </row>
    <row r="9" spans="2:19" ht="15.75" customHeight="1" thickBot="1" x14ac:dyDescent="0.3">
      <c r="B9" s="165">
        <v>3</v>
      </c>
      <c r="C9" s="166">
        <v>500</v>
      </c>
      <c r="D9" s="166">
        <v>3</v>
      </c>
      <c r="E9" s="166">
        <v>50</v>
      </c>
      <c r="F9" s="166"/>
      <c r="G9" s="166"/>
      <c r="H9" s="715"/>
      <c r="I9" s="716"/>
      <c r="J9" s="178"/>
      <c r="K9" s="717" t="s">
        <v>339</v>
      </c>
      <c r="L9" s="718"/>
      <c r="M9" s="718"/>
      <c r="N9" s="718"/>
      <c r="O9" s="718"/>
      <c r="P9" s="718"/>
      <c r="Q9" s="718"/>
      <c r="R9" s="718"/>
      <c r="S9" s="719"/>
    </row>
    <row r="10" spans="2:19" ht="20.25" customHeight="1" x14ac:dyDescent="0.2">
      <c r="B10" s="707" t="s">
        <v>342</v>
      </c>
      <c r="C10" s="167">
        <v>1</v>
      </c>
      <c r="D10" s="54">
        <v>227</v>
      </c>
      <c r="E10" s="54">
        <v>164</v>
      </c>
      <c r="F10" s="54">
        <v>11</v>
      </c>
      <c r="G10" s="168">
        <f t="shared" ref="G10:G40" si="0">+D10+E10+F10</f>
        <v>402</v>
      </c>
      <c r="H10" s="711"/>
      <c r="I10" s="712"/>
      <c r="J10" s="187"/>
      <c r="K10" s="720" t="s">
        <v>340</v>
      </c>
      <c r="L10" s="721"/>
      <c r="M10" s="724">
        <v>1</v>
      </c>
      <c r="N10" s="724">
        <v>2</v>
      </c>
      <c r="O10" s="726">
        <v>3</v>
      </c>
      <c r="P10" s="726">
        <v>4</v>
      </c>
      <c r="Q10" s="724" t="s">
        <v>341</v>
      </c>
      <c r="R10" s="728" t="s">
        <v>98</v>
      </c>
      <c r="S10" s="729"/>
    </row>
    <row r="11" spans="2:19" ht="16.5" customHeight="1" thickBot="1" x14ac:dyDescent="0.25">
      <c r="B11" s="708"/>
      <c r="C11" s="169" t="s">
        <v>346</v>
      </c>
      <c r="D11" s="56">
        <f>+D10*0.4</f>
        <v>90.800000000000011</v>
      </c>
      <c r="E11" s="56">
        <f t="shared" ref="E11" si="1">+E10*0.4</f>
        <v>65.600000000000009</v>
      </c>
      <c r="F11" s="56">
        <v>4</v>
      </c>
      <c r="G11" s="56">
        <f t="shared" si="0"/>
        <v>160.40000000000003</v>
      </c>
      <c r="H11" s="700"/>
      <c r="I11" s="701"/>
      <c r="J11" s="187"/>
      <c r="K11" s="722"/>
      <c r="L11" s="723"/>
      <c r="M11" s="725"/>
      <c r="N11" s="725"/>
      <c r="O11" s="727"/>
      <c r="P11" s="727"/>
      <c r="Q11" s="725"/>
      <c r="R11" s="730"/>
      <c r="S11" s="719"/>
    </row>
    <row r="12" spans="2:19" ht="25.5" customHeight="1" thickBot="1" x14ac:dyDescent="0.25">
      <c r="B12" s="709"/>
      <c r="C12" s="170">
        <v>0.6</v>
      </c>
      <c r="D12" s="57">
        <f>+D10*0.6</f>
        <v>136.19999999999999</v>
      </c>
      <c r="E12" s="57">
        <f t="shared" ref="E12" si="2">+E10*0.6</f>
        <v>98.399999999999991</v>
      </c>
      <c r="F12" s="57">
        <v>7</v>
      </c>
      <c r="G12" s="57">
        <f t="shared" si="0"/>
        <v>241.59999999999997</v>
      </c>
      <c r="H12" s="702"/>
      <c r="I12" s="703"/>
      <c r="J12" s="187"/>
      <c r="K12" s="731" t="s">
        <v>342</v>
      </c>
      <c r="L12" s="134">
        <v>1</v>
      </c>
      <c r="M12" s="55">
        <v>227</v>
      </c>
      <c r="N12" s="55">
        <v>164</v>
      </c>
      <c r="O12" s="55">
        <v>11</v>
      </c>
      <c r="P12" s="55">
        <v>0</v>
      </c>
      <c r="Q12" s="135">
        <f>SUM(M12:P12)</f>
        <v>402</v>
      </c>
      <c r="R12" s="733"/>
      <c r="S12" s="734"/>
    </row>
    <row r="13" spans="2:19" x14ac:dyDescent="0.2">
      <c r="B13" s="707" t="s">
        <v>343</v>
      </c>
      <c r="C13" s="167" t="s">
        <v>341</v>
      </c>
      <c r="D13" s="54">
        <v>227</v>
      </c>
      <c r="E13" s="54">
        <v>164</v>
      </c>
      <c r="F13" s="54">
        <v>11</v>
      </c>
      <c r="G13" s="171">
        <f t="shared" si="0"/>
        <v>402</v>
      </c>
      <c r="H13" s="711"/>
      <c r="I13" s="712"/>
      <c r="J13" s="187"/>
      <c r="K13" s="732"/>
      <c r="L13" s="136">
        <v>0.4</v>
      </c>
      <c r="M13" s="56">
        <f>M12*0.4</f>
        <v>90.800000000000011</v>
      </c>
      <c r="N13" s="56">
        <f>N12*0.4</f>
        <v>65.600000000000009</v>
      </c>
      <c r="O13" s="56">
        <v>5</v>
      </c>
      <c r="P13" s="56">
        <f>P12*0.4</f>
        <v>0</v>
      </c>
      <c r="Q13" s="137">
        <f>SUM(M13:P13)</f>
        <v>161.40000000000003</v>
      </c>
      <c r="R13" s="700"/>
      <c r="S13" s="701"/>
    </row>
    <row r="14" spans="2:19" x14ac:dyDescent="0.2">
      <c r="B14" s="708"/>
      <c r="C14" s="169" t="s">
        <v>346</v>
      </c>
      <c r="D14" s="56">
        <v>90</v>
      </c>
      <c r="E14" s="56">
        <v>65</v>
      </c>
      <c r="F14" s="56">
        <v>4</v>
      </c>
      <c r="G14" s="56">
        <f t="shared" si="0"/>
        <v>159</v>
      </c>
      <c r="H14" s="700"/>
      <c r="I14" s="701"/>
      <c r="J14" s="187"/>
      <c r="K14" s="732"/>
      <c r="L14" s="138">
        <v>0.6</v>
      </c>
      <c r="M14" s="56">
        <f>M12</f>
        <v>227</v>
      </c>
      <c r="N14" s="56">
        <f>N12*0.6</f>
        <v>98.399999999999991</v>
      </c>
      <c r="O14" s="56">
        <v>6</v>
      </c>
      <c r="P14" s="56">
        <f>P12*0.6</f>
        <v>0</v>
      </c>
      <c r="Q14" s="137">
        <f>SUM(M14:P14)</f>
        <v>331.4</v>
      </c>
      <c r="R14" s="700"/>
      <c r="S14" s="701"/>
    </row>
    <row r="15" spans="2:19" ht="12.75" customHeight="1" thickBot="1" x14ac:dyDescent="0.25">
      <c r="B15" s="709"/>
      <c r="C15" s="170">
        <v>0.6</v>
      </c>
      <c r="D15" s="58">
        <v>136</v>
      </c>
      <c r="E15" s="58">
        <v>97</v>
      </c>
      <c r="F15" s="58">
        <v>7</v>
      </c>
      <c r="G15" s="58">
        <f t="shared" si="0"/>
        <v>240</v>
      </c>
      <c r="H15" s="702"/>
      <c r="I15" s="703"/>
      <c r="J15" s="187"/>
      <c r="K15" s="694" t="s">
        <v>343</v>
      </c>
      <c r="L15" s="134" t="s">
        <v>341</v>
      </c>
      <c r="M15" s="55">
        <f>M12</f>
        <v>227</v>
      </c>
      <c r="N15" s="55">
        <f>N12</f>
        <v>164</v>
      </c>
      <c r="O15" s="55">
        <f>O12</f>
        <v>11</v>
      </c>
      <c r="P15" s="55">
        <f>P12</f>
        <v>0</v>
      </c>
      <c r="Q15" s="135">
        <f t="shared" ref="Q15:Q28" si="3">SUM(M15:P15)</f>
        <v>402</v>
      </c>
      <c r="R15" s="700"/>
      <c r="S15" s="701"/>
    </row>
    <row r="16" spans="2:19" ht="15" customHeight="1" x14ac:dyDescent="0.2">
      <c r="B16" s="707" t="s">
        <v>344</v>
      </c>
      <c r="C16" s="167" t="s">
        <v>341</v>
      </c>
      <c r="D16" s="54">
        <v>227</v>
      </c>
      <c r="E16" s="54">
        <v>164</v>
      </c>
      <c r="F16" s="54">
        <v>11</v>
      </c>
      <c r="G16" s="168">
        <f t="shared" si="0"/>
        <v>402</v>
      </c>
      <c r="H16" s="711"/>
      <c r="I16" s="712"/>
      <c r="J16" s="187"/>
      <c r="K16" s="695"/>
      <c r="L16" s="136">
        <v>0.4</v>
      </c>
      <c r="M16" s="56">
        <v>15</v>
      </c>
      <c r="N16" s="56">
        <v>0</v>
      </c>
      <c r="O16" s="56">
        <v>0</v>
      </c>
      <c r="P16" s="56">
        <v>0</v>
      </c>
      <c r="Q16" s="56">
        <f t="shared" si="3"/>
        <v>15</v>
      </c>
      <c r="R16" s="700"/>
      <c r="S16" s="701"/>
    </row>
    <row r="17" spans="2:19" ht="15.75" customHeight="1" x14ac:dyDescent="0.2">
      <c r="B17" s="708"/>
      <c r="C17" s="169" t="s">
        <v>346</v>
      </c>
      <c r="D17" s="56">
        <v>91</v>
      </c>
      <c r="E17" s="56">
        <v>66</v>
      </c>
      <c r="F17" s="56">
        <v>4</v>
      </c>
      <c r="G17" s="56">
        <f t="shared" si="0"/>
        <v>161</v>
      </c>
      <c r="H17" s="700"/>
      <c r="I17" s="701"/>
      <c r="J17" s="187"/>
      <c r="K17" s="696"/>
      <c r="L17" s="138">
        <v>0.6</v>
      </c>
      <c r="M17" s="56">
        <v>0</v>
      </c>
      <c r="N17" s="56">
        <v>0</v>
      </c>
      <c r="O17" s="56">
        <v>0</v>
      </c>
      <c r="P17" s="56">
        <v>0</v>
      </c>
      <c r="Q17" s="56">
        <f t="shared" si="3"/>
        <v>0</v>
      </c>
      <c r="R17" s="700"/>
      <c r="S17" s="701"/>
    </row>
    <row r="18" spans="2:19" ht="23.25" customHeight="1" thickBot="1" x14ac:dyDescent="0.25">
      <c r="B18" s="709"/>
      <c r="C18" s="170">
        <v>0.6</v>
      </c>
      <c r="D18" s="56">
        <v>136</v>
      </c>
      <c r="E18" s="56">
        <v>98</v>
      </c>
      <c r="F18" s="56">
        <v>7</v>
      </c>
      <c r="G18" s="56">
        <f t="shared" si="0"/>
        <v>241</v>
      </c>
      <c r="H18" s="700"/>
      <c r="I18" s="701"/>
      <c r="J18" s="187"/>
      <c r="K18" s="694" t="s">
        <v>345</v>
      </c>
      <c r="L18" s="134" t="s">
        <v>341</v>
      </c>
      <c r="M18" s="55">
        <f>M12</f>
        <v>227</v>
      </c>
      <c r="N18" s="55">
        <f>N12</f>
        <v>164</v>
      </c>
      <c r="O18" s="55">
        <f>O12</f>
        <v>11</v>
      </c>
      <c r="P18" s="55">
        <f>P12</f>
        <v>0</v>
      </c>
      <c r="Q18" s="135">
        <f t="shared" si="3"/>
        <v>402</v>
      </c>
      <c r="R18" s="700"/>
      <c r="S18" s="701"/>
    </row>
    <row r="19" spans="2:19" ht="13.5" customHeight="1" x14ac:dyDescent="0.2">
      <c r="B19" s="707" t="s">
        <v>347</v>
      </c>
      <c r="C19" s="167" t="s">
        <v>341</v>
      </c>
      <c r="D19" s="54">
        <v>227</v>
      </c>
      <c r="E19" s="54">
        <v>164</v>
      </c>
      <c r="F19" s="54">
        <v>11</v>
      </c>
      <c r="G19" s="171">
        <f t="shared" si="0"/>
        <v>402</v>
      </c>
      <c r="H19" s="700"/>
      <c r="I19" s="701"/>
      <c r="J19" s="187"/>
      <c r="K19" s="695"/>
      <c r="L19" s="136" t="s">
        <v>346</v>
      </c>
      <c r="M19" s="56">
        <v>91</v>
      </c>
      <c r="N19" s="56">
        <v>18</v>
      </c>
      <c r="O19" s="56">
        <v>5</v>
      </c>
      <c r="P19" s="56">
        <v>0</v>
      </c>
      <c r="Q19" s="56">
        <f t="shared" si="3"/>
        <v>114</v>
      </c>
      <c r="R19" s="700"/>
      <c r="S19" s="701"/>
    </row>
    <row r="20" spans="2:19" ht="15" customHeight="1" x14ac:dyDescent="0.2">
      <c r="B20" s="708"/>
      <c r="C20" s="169" t="s">
        <v>346</v>
      </c>
      <c r="D20" s="56">
        <v>0</v>
      </c>
      <c r="E20" s="56">
        <v>0</v>
      </c>
      <c r="F20" s="56">
        <v>0</v>
      </c>
      <c r="G20" s="56">
        <f t="shared" si="0"/>
        <v>0</v>
      </c>
      <c r="H20" s="700"/>
      <c r="I20" s="701"/>
      <c r="J20" s="187"/>
      <c r="K20" s="696"/>
      <c r="L20" s="138">
        <v>0.6</v>
      </c>
      <c r="M20" s="56">
        <v>38</v>
      </c>
      <c r="N20" s="56">
        <v>0</v>
      </c>
      <c r="O20" s="56">
        <v>6</v>
      </c>
      <c r="P20" s="56">
        <v>0</v>
      </c>
      <c r="Q20" s="56">
        <f t="shared" si="3"/>
        <v>44</v>
      </c>
      <c r="R20" s="700"/>
      <c r="S20" s="701"/>
    </row>
    <row r="21" spans="2:19" ht="17.25" customHeight="1" thickBot="1" x14ac:dyDescent="0.25">
      <c r="B21" s="709"/>
      <c r="C21" s="170">
        <v>0.6</v>
      </c>
      <c r="D21" s="56">
        <v>0</v>
      </c>
      <c r="E21" s="56">
        <v>0</v>
      </c>
      <c r="F21" s="56">
        <v>0</v>
      </c>
      <c r="G21" s="56">
        <f t="shared" si="0"/>
        <v>0</v>
      </c>
      <c r="H21" s="700"/>
      <c r="I21" s="701"/>
      <c r="J21" s="187"/>
      <c r="K21" s="694" t="s">
        <v>347</v>
      </c>
      <c r="L21" s="134" t="s">
        <v>341</v>
      </c>
      <c r="M21" s="55">
        <f>M12</f>
        <v>227</v>
      </c>
      <c r="N21" s="55">
        <f>N12</f>
        <v>164</v>
      </c>
      <c r="O21" s="55">
        <f>O12</f>
        <v>11</v>
      </c>
      <c r="P21" s="55">
        <f>P12</f>
        <v>0</v>
      </c>
      <c r="Q21" s="135">
        <f t="shared" si="3"/>
        <v>402</v>
      </c>
      <c r="R21" s="700"/>
      <c r="S21" s="701"/>
    </row>
    <row r="22" spans="2:19" ht="15.75" customHeight="1" x14ac:dyDescent="0.2">
      <c r="B22" s="707" t="s">
        <v>625</v>
      </c>
      <c r="C22" s="167" t="s">
        <v>341</v>
      </c>
      <c r="D22" s="54">
        <v>227</v>
      </c>
      <c r="E22" s="54">
        <v>164</v>
      </c>
      <c r="F22" s="54">
        <v>11</v>
      </c>
      <c r="G22" s="168">
        <f t="shared" si="0"/>
        <v>402</v>
      </c>
      <c r="H22" s="700"/>
      <c r="I22" s="701"/>
      <c r="J22" s="187"/>
      <c r="K22" s="695"/>
      <c r="L22" s="136" t="s">
        <v>346</v>
      </c>
      <c r="M22" s="56">
        <v>0</v>
      </c>
      <c r="N22" s="56">
        <f t="shared" ref="N22:P23" si="4">N13-N19</f>
        <v>47.600000000000009</v>
      </c>
      <c r="O22" s="139">
        <f t="shared" si="4"/>
        <v>0</v>
      </c>
      <c r="P22" s="56">
        <f t="shared" si="4"/>
        <v>0</v>
      </c>
      <c r="Q22" s="56">
        <f t="shared" si="3"/>
        <v>47.600000000000009</v>
      </c>
      <c r="R22" s="700"/>
      <c r="S22" s="701"/>
    </row>
    <row r="23" spans="2:19" x14ac:dyDescent="0.2">
      <c r="B23" s="708"/>
      <c r="C23" s="169" t="s">
        <v>346</v>
      </c>
      <c r="D23" s="56">
        <v>90</v>
      </c>
      <c r="E23" s="56">
        <v>65</v>
      </c>
      <c r="F23" s="56">
        <v>4</v>
      </c>
      <c r="G23" s="56">
        <f t="shared" si="0"/>
        <v>159</v>
      </c>
      <c r="H23" s="700"/>
      <c r="I23" s="701"/>
      <c r="J23" s="187"/>
      <c r="K23" s="696"/>
      <c r="L23" s="138">
        <v>0.6</v>
      </c>
      <c r="M23" s="56">
        <f>M41</f>
        <v>98</v>
      </c>
      <c r="N23" s="56">
        <f t="shared" si="4"/>
        <v>98.399999999999991</v>
      </c>
      <c r="O23" s="56">
        <f t="shared" si="4"/>
        <v>0</v>
      </c>
      <c r="P23" s="56">
        <f t="shared" si="4"/>
        <v>0</v>
      </c>
      <c r="Q23" s="56">
        <f t="shared" si="3"/>
        <v>196.39999999999998</v>
      </c>
      <c r="R23" s="700"/>
      <c r="S23" s="701"/>
    </row>
    <row r="24" spans="2:19" ht="15" customHeight="1" thickBot="1" x14ac:dyDescent="0.25">
      <c r="B24" s="709"/>
      <c r="C24" s="170">
        <v>0.6</v>
      </c>
      <c r="D24" s="56">
        <v>135</v>
      </c>
      <c r="E24" s="56">
        <v>98</v>
      </c>
      <c r="F24" s="56">
        <v>7</v>
      </c>
      <c r="G24" s="56">
        <f t="shared" si="0"/>
        <v>240</v>
      </c>
      <c r="H24" s="700"/>
      <c r="I24" s="701"/>
      <c r="J24" s="187"/>
      <c r="K24" s="694" t="s">
        <v>348</v>
      </c>
      <c r="L24" s="134" t="s">
        <v>341</v>
      </c>
      <c r="M24" s="55">
        <f>M12+5</f>
        <v>232</v>
      </c>
      <c r="N24" s="55">
        <f>N12</f>
        <v>164</v>
      </c>
      <c r="O24" s="55">
        <f>O12</f>
        <v>11</v>
      </c>
      <c r="P24" s="55">
        <f>P12</f>
        <v>0</v>
      </c>
      <c r="Q24" s="135">
        <f t="shared" si="3"/>
        <v>407</v>
      </c>
      <c r="R24" s="700"/>
      <c r="S24" s="701"/>
    </row>
    <row r="25" spans="2:19" ht="15" customHeight="1" x14ac:dyDescent="0.2">
      <c r="B25" s="707" t="s">
        <v>349</v>
      </c>
      <c r="C25" s="167" t="s">
        <v>341</v>
      </c>
      <c r="D25" s="54">
        <v>227</v>
      </c>
      <c r="E25" s="54">
        <v>164</v>
      </c>
      <c r="F25" s="54">
        <v>11</v>
      </c>
      <c r="G25" s="168">
        <f t="shared" si="0"/>
        <v>402</v>
      </c>
      <c r="H25" s="700"/>
      <c r="I25" s="701"/>
      <c r="J25" s="187"/>
      <c r="K25" s="695"/>
      <c r="L25" s="136" t="s">
        <v>346</v>
      </c>
      <c r="M25" s="56">
        <v>91</v>
      </c>
      <c r="N25" s="56">
        <v>18</v>
      </c>
      <c r="O25" s="56">
        <v>5</v>
      </c>
      <c r="P25" s="56">
        <v>0</v>
      </c>
      <c r="Q25" s="56">
        <f t="shared" si="3"/>
        <v>114</v>
      </c>
      <c r="R25" s="700"/>
      <c r="S25" s="701"/>
    </row>
    <row r="26" spans="2:19" x14ac:dyDescent="0.2">
      <c r="B26" s="708"/>
      <c r="C26" s="169" t="s">
        <v>346</v>
      </c>
      <c r="D26" s="56">
        <v>1</v>
      </c>
      <c r="E26" s="56">
        <v>0</v>
      </c>
      <c r="F26" s="56">
        <v>0</v>
      </c>
      <c r="G26" s="56">
        <f t="shared" si="0"/>
        <v>1</v>
      </c>
      <c r="H26" s="700"/>
      <c r="I26" s="701"/>
      <c r="J26" s="187"/>
      <c r="K26" s="696"/>
      <c r="L26" s="138">
        <v>0.6</v>
      </c>
      <c r="M26" s="56">
        <v>43</v>
      </c>
      <c r="N26" s="56">
        <v>4</v>
      </c>
      <c r="O26" s="56">
        <v>6</v>
      </c>
      <c r="P26" s="56">
        <v>0</v>
      </c>
      <c r="Q26" s="56">
        <f t="shared" si="3"/>
        <v>53</v>
      </c>
      <c r="R26" s="700"/>
      <c r="S26" s="701"/>
    </row>
    <row r="27" spans="2:19" ht="18" customHeight="1" thickBot="1" x14ac:dyDescent="0.25">
      <c r="B27" s="709"/>
      <c r="C27" s="170">
        <v>0.6</v>
      </c>
      <c r="D27" s="56">
        <v>1</v>
      </c>
      <c r="E27" s="56">
        <v>1</v>
      </c>
      <c r="F27" s="56">
        <v>0</v>
      </c>
      <c r="G27" s="56">
        <f t="shared" si="0"/>
        <v>2</v>
      </c>
      <c r="H27" s="700"/>
      <c r="I27" s="701"/>
      <c r="J27" s="187"/>
      <c r="K27" s="694" t="s">
        <v>350</v>
      </c>
      <c r="L27" s="134" t="s">
        <v>341</v>
      </c>
      <c r="M27" s="55">
        <f>M21</f>
        <v>227</v>
      </c>
      <c r="N27" s="55">
        <f>N21+4</f>
        <v>168</v>
      </c>
      <c r="O27" s="55">
        <f>O21</f>
        <v>11</v>
      </c>
      <c r="P27" s="55">
        <f>P21</f>
        <v>0</v>
      </c>
      <c r="Q27" s="135">
        <f t="shared" si="3"/>
        <v>406</v>
      </c>
      <c r="R27" s="700"/>
      <c r="S27" s="701"/>
    </row>
    <row r="28" spans="2:19" ht="15" customHeight="1" x14ac:dyDescent="0.2">
      <c r="B28" s="707" t="s">
        <v>626</v>
      </c>
      <c r="C28" s="167" t="s">
        <v>341</v>
      </c>
      <c r="D28" s="54">
        <v>227</v>
      </c>
      <c r="E28" s="54">
        <v>164</v>
      </c>
      <c r="F28" s="54">
        <v>11</v>
      </c>
      <c r="G28" s="168">
        <f t="shared" si="0"/>
        <v>402</v>
      </c>
      <c r="H28" s="700"/>
      <c r="I28" s="701"/>
      <c r="J28" s="187"/>
      <c r="K28" s="695"/>
      <c r="L28" s="136" t="s">
        <v>346</v>
      </c>
      <c r="M28" s="56">
        <v>91</v>
      </c>
      <c r="N28" s="56">
        <v>18</v>
      </c>
      <c r="O28" s="56">
        <v>5</v>
      </c>
      <c r="P28" s="56">
        <v>0</v>
      </c>
      <c r="Q28" s="56">
        <f t="shared" si="3"/>
        <v>114</v>
      </c>
      <c r="R28" s="700"/>
      <c r="S28" s="701"/>
    </row>
    <row r="29" spans="2:19" x14ac:dyDescent="0.2">
      <c r="B29" s="708"/>
      <c r="C29" s="169" t="s">
        <v>346</v>
      </c>
      <c r="D29" s="56">
        <v>4</v>
      </c>
      <c r="E29" s="56">
        <v>2</v>
      </c>
      <c r="F29" s="56">
        <v>0</v>
      </c>
      <c r="G29" s="56">
        <f t="shared" si="0"/>
        <v>6</v>
      </c>
      <c r="H29" s="700" t="s">
        <v>352</v>
      </c>
      <c r="I29" s="701"/>
      <c r="J29" s="187"/>
      <c r="K29" s="696"/>
      <c r="L29" s="138">
        <v>0.6</v>
      </c>
      <c r="M29" s="56">
        <v>43</v>
      </c>
      <c r="N29" s="56">
        <v>4</v>
      </c>
      <c r="O29" s="56">
        <v>6</v>
      </c>
      <c r="P29" s="56">
        <v>0</v>
      </c>
      <c r="Q29" s="56">
        <f>SUM(M29:P29)</f>
        <v>53</v>
      </c>
      <c r="R29" s="700"/>
      <c r="S29" s="701"/>
    </row>
    <row r="30" spans="2:19" ht="15" customHeight="1" thickBot="1" x14ac:dyDescent="0.25">
      <c r="B30" s="709"/>
      <c r="C30" s="170" t="s">
        <v>622</v>
      </c>
      <c r="D30" s="57">
        <v>5</v>
      </c>
      <c r="E30" s="57">
        <v>4</v>
      </c>
      <c r="F30" s="57">
        <v>0</v>
      </c>
      <c r="G30" s="57">
        <f t="shared" si="0"/>
        <v>9</v>
      </c>
      <c r="H30" s="702"/>
      <c r="I30" s="703"/>
      <c r="J30" s="187"/>
      <c r="K30" s="694" t="s">
        <v>351</v>
      </c>
      <c r="L30" s="134" t="s">
        <v>341</v>
      </c>
      <c r="M30" s="55">
        <f>M24</f>
        <v>232</v>
      </c>
      <c r="N30" s="55">
        <f>N24</f>
        <v>164</v>
      </c>
      <c r="O30" s="55">
        <f>O24</f>
        <v>11</v>
      </c>
      <c r="P30" s="55">
        <f>P24</f>
        <v>0</v>
      </c>
      <c r="Q30" s="135">
        <f t="shared" ref="Q30:Q50" si="5">SUM(M30:P30)</f>
        <v>407</v>
      </c>
      <c r="R30" s="700"/>
      <c r="S30" s="701"/>
    </row>
    <row r="31" spans="2:19" ht="15" customHeight="1" x14ac:dyDescent="0.2">
      <c r="B31" s="707" t="s">
        <v>353</v>
      </c>
      <c r="C31" s="167" t="s">
        <v>341</v>
      </c>
      <c r="D31" s="54">
        <v>227</v>
      </c>
      <c r="E31" s="54">
        <v>164</v>
      </c>
      <c r="F31" s="54">
        <v>11</v>
      </c>
      <c r="G31" s="168">
        <f t="shared" si="0"/>
        <v>402</v>
      </c>
      <c r="H31" s="711"/>
      <c r="I31" s="712"/>
      <c r="J31" s="187"/>
      <c r="K31" s="695"/>
      <c r="L31" s="136" t="s">
        <v>346</v>
      </c>
      <c r="M31" s="56">
        <v>1</v>
      </c>
      <c r="N31" s="56">
        <f>N25-N28</f>
        <v>0</v>
      </c>
      <c r="O31" s="56">
        <f>O25-O28</f>
        <v>0</v>
      </c>
      <c r="P31" s="56">
        <v>0</v>
      </c>
      <c r="Q31" s="56">
        <f t="shared" si="5"/>
        <v>1</v>
      </c>
      <c r="R31" s="697"/>
      <c r="S31" s="698"/>
    </row>
    <row r="32" spans="2:19" x14ac:dyDescent="0.2">
      <c r="B32" s="708"/>
      <c r="C32" s="169" t="s">
        <v>346</v>
      </c>
      <c r="D32" s="56">
        <v>90</v>
      </c>
      <c r="E32" s="56">
        <v>65</v>
      </c>
      <c r="F32" s="56">
        <v>4</v>
      </c>
      <c r="G32" s="56">
        <f t="shared" si="0"/>
        <v>159</v>
      </c>
      <c r="H32" s="700"/>
      <c r="I32" s="701"/>
      <c r="J32" s="187"/>
      <c r="K32" s="696"/>
      <c r="L32" s="138">
        <v>0.6</v>
      </c>
      <c r="M32" s="56">
        <f>M26-M29</f>
        <v>0</v>
      </c>
      <c r="N32" s="56">
        <f>N26-N29</f>
        <v>0</v>
      </c>
      <c r="O32" s="56">
        <f>O26-O29</f>
        <v>0</v>
      </c>
      <c r="P32" s="56">
        <v>0</v>
      </c>
      <c r="Q32" s="56">
        <f t="shared" si="5"/>
        <v>0</v>
      </c>
      <c r="R32" s="700"/>
      <c r="S32" s="701"/>
    </row>
    <row r="33" spans="2:19" ht="15.75" customHeight="1" thickBot="1" x14ac:dyDescent="0.25">
      <c r="B33" s="709"/>
      <c r="C33" s="170">
        <v>0.6</v>
      </c>
      <c r="D33" s="56">
        <v>134</v>
      </c>
      <c r="E33" s="56">
        <v>97</v>
      </c>
      <c r="F33" s="56">
        <v>7</v>
      </c>
      <c r="G33" s="56">
        <f t="shared" si="0"/>
        <v>238</v>
      </c>
      <c r="H33" s="700"/>
      <c r="I33" s="701"/>
      <c r="J33" s="187"/>
      <c r="K33" s="694" t="s">
        <v>354</v>
      </c>
      <c r="L33" s="134" t="s">
        <v>341</v>
      </c>
      <c r="M33" s="55">
        <f>M12</f>
        <v>227</v>
      </c>
      <c r="N33" s="55">
        <f>N12</f>
        <v>164</v>
      </c>
      <c r="O33" s="55">
        <f>O12</f>
        <v>11</v>
      </c>
      <c r="P33" s="55">
        <f>P12</f>
        <v>0</v>
      </c>
      <c r="Q33" s="135">
        <f t="shared" si="5"/>
        <v>402</v>
      </c>
      <c r="R33" s="713"/>
      <c r="S33" s="714"/>
    </row>
    <row r="34" spans="2:19" ht="15" customHeight="1" x14ac:dyDescent="0.2">
      <c r="B34" s="707" t="s">
        <v>627</v>
      </c>
      <c r="C34" s="167" t="s">
        <v>341</v>
      </c>
      <c r="D34" s="54">
        <v>227</v>
      </c>
      <c r="E34" s="54">
        <v>164</v>
      </c>
      <c r="F34" s="54">
        <v>11</v>
      </c>
      <c r="G34" s="168">
        <f t="shared" si="0"/>
        <v>402</v>
      </c>
      <c r="H34" s="700"/>
      <c r="I34" s="701"/>
      <c r="J34" s="187"/>
      <c r="K34" s="695"/>
      <c r="L34" s="136" t="s">
        <v>346</v>
      </c>
      <c r="M34" s="56">
        <v>1</v>
      </c>
      <c r="N34" s="56">
        <v>0</v>
      </c>
      <c r="O34" s="56">
        <f>O19-O28</f>
        <v>0</v>
      </c>
      <c r="P34" s="56">
        <v>0</v>
      </c>
      <c r="Q34" s="56">
        <f t="shared" si="5"/>
        <v>1</v>
      </c>
      <c r="R34" s="700"/>
      <c r="S34" s="701"/>
    </row>
    <row r="35" spans="2:19" x14ac:dyDescent="0.2">
      <c r="B35" s="708"/>
      <c r="C35" s="169" t="s">
        <v>346</v>
      </c>
      <c r="D35" s="56">
        <v>89</v>
      </c>
      <c r="E35" s="56">
        <v>63</v>
      </c>
      <c r="F35" s="56">
        <v>4</v>
      </c>
      <c r="G35" s="56">
        <f t="shared" si="0"/>
        <v>156</v>
      </c>
      <c r="H35" s="700"/>
      <c r="I35" s="701"/>
      <c r="J35" s="187"/>
      <c r="K35" s="696"/>
      <c r="L35" s="138">
        <v>0.6</v>
      </c>
      <c r="M35" s="56">
        <v>0</v>
      </c>
      <c r="N35" s="56">
        <v>0</v>
      </c>
      <c r="O35" s="56">
        <f>O20-O29</f>
        <v>0</v>
      </c>
      <c r="P35" s="56">
        <v>0</v>
      </c>
      <c r="Q35" s="56">
        <f>SUM(M35:P35)</f>
        <v>0</v>
      </c>
      <c r="R35" s="700"/>
      <c r="S35" s="701"/>
    </row>
    <row r="36" spans="2:19" ht="17.25" customHeight="1" thickBot="1" x14ac:dyDescent="0.25">
      <c r="B36" s="709"/>
      <c r="C36" s="170">
        <v>0.6</v>
      </c>
      <c r="D36" s="56">
        <v>134</v>
      </c>
      <c r="E36" s="56">
        <v>94</v>
      </c>
      <c r="F36" s="56">
        <v>6</v>
      </c>
      <c r="G36" s="56">
        <f t="shared" si="0"/>
        <v>234</v>
      </c>
      <c r="H36" s="700"/>
      <c r="I36" s="701"/>
      <c r="J36" s="187"/>
      <c r="K36" s="694" t="s">
        <v>355</v>
      </c>
      <c r="L36" s="134" t="s">
        <v>341</v>
      </c>
      <c r="M36" s="55">
        <f>M37+M38</f>
        <v>219</v>
      </c>
      <c r="N36" s="55">
        <f>N37+N38</f>
        <v>132</v>
      </c>
      <c r="O36" s="55">
        <f>O37+O38</f>
        <v>4</v>
      </c>
      <c r="P36" s="55">
        <v>0</v>
      </c>
      <c r="Q36" s="135">
        <f t="shared" si="5"/>
        <v>355</v>
      </c>
      <c r="R36" s="697" t="s">
        <v>371</v>
      </c>
      <c r="S36" s="698"/>
    </row>
    <row r="37" spans="2:19" ht="13.5" customHeight="1" x14ac:dyDescent="0.2">
      <c r="B37" s="707" t="s">
        <v>356</v>
      </c>
      <c r="C37" s="167" t="s">
        <v>341</v>
      </c>
      <c r="D37" s="54">
        <v>227</v>
      </c>
      <c r="E37" s="54">
        <v>164</v>
      </c>
      <c r="F37" s="54">
        <v>11</v>
      </c>
      <c r="G37" s="168">
        <f t="shared" si="0"/>
        <v>402</v>
      </c>
      <c r="H37" s="700"/>
      <c r="I37" s="701"/>
      <c r="J37" s="187"/>
      <c r="K37" s="695"/>
      <c r="L37" s="136" t="s">
        <v>346</v>
      </c>
      <c r="M37" s="56">
        <v>88</v>
      </c>
      <c r="N37" s="56">
        <v>53</v>
      </c>
      <c r="O37" s="56">
        <v>2</v>
      </c>
      <c r="P37" s="56">
        <v>1</v>
      </c>
      <c r="Q37" s="56">
        <f t="shared" si="5"/>
        <v>144</v>
      </c>
      <c r="R37" s="697"/>
      <c r="S37" s="698"/>
    </row>
    <row r="38" spans="2:19" x14ac:dyDescent="0.2">
      <c r="B38" s="708"/>
      <c r="C38" s="169" t="s">
        <v>346</v>
      </c>
      <c r="D38" s="56">
        <v>0</v>
      </c>
      <c r="E38" s="56">
        <v>2</v>
      </c>
      <c r="F38" s="56">
        <v>0</v>
      </c>
      <c r="G38" s="56">
        <f t="shared" si="0"/>
        <v>2</v>
      </c>
      <c r="H38" s="700"/>
      <c r="I38" s="701"/>
      <c r="J38" s="187"/>
      <c r="K38" s="696"/>
      <c r="L38" s="138">
        <v>0.6</v>
      </c>
      <c r="M38" s="56">
        <v>131</v>
      </c>
      <c r="N38" s="56">
        <v>79</v>
      </c>
      <c r="O38" s="56">
        <v>2</v>
      </c>
      <c r="P38" s="56">
        <v>2</v>
      </c>
      <c r="Q38" s="56">
        <f t="shared" si="5"/>
        <v>214</v>
      </c>
      <c r="R38" s="697"/>
      <c r="S38" s="698"/>
    </row>
    <row r="39" spans="2:19" ht="14.25" customHeight="1" thickBot="1" x14ac:dyDescent="0.25">
      <c r="B39" s="709"/>
      <c r="C39" s="170">
        <v>0.6</v>
      </c>
      <c r="D39" s="56">
        <v>1</v>
      </c>
      <c r="E39" s="56">
        <v>3</v>
      </c>
      <c r="F39" s="56">
        <v>1</v>
      </c>
      <c r="G39" s="56">
        <f t="shared" si="0"/>
        <v>5</v>
      </c>
      <c r="H39" s="700"/>
      <c r="I39" s="701"/>
      <c r="J39" s="187"/>
      <c r="K39" s="694" t="s">
        <v>357</v>
      </c>
      <c r="L39" s="134" t="s">
        <v>341</v>
      </c>
      <c r="M39" s="55">
        <f>+M40+M41</f>
        <v>163</v>
      </c>
      <c r="N39" s="55">
        <f>N40+N41</f>
        <v>86</v>
      </c>
      <c r="O39" s="55">
        <f>O40+O41</f>
        <v>2</v>
      </c>
      <c r="P39" s="55">
        <v>0</v>
      </c>
      <c r="Q39" s="135">
        <f t="shared" si="5"/>
        <v>251</v>
      </c>
      <c r="R39" s="697" t="s">
        <v>371</v>
      </c>
      <c r="S39" s="698"/>
    </row>
    <row r="40" spans="2:19" ht="13.5" customHeight="1" x14ac:dyDescent="0.2">
      <c r="B40" s="707" t="s">
        <v>628</v>
      </c>
      <c r="C40" s="167" t="s">
        <v>341</v>
      </c>
      <c r="D40" s="54">
        <v>227</v>
      </c>
      <c r="E40" s="54">
        <v>164</v>
      </c>
      <c r="F40" s="54">
        <v>11</v>
      </c>
      <c r="G40" s="168">
        <f t="shared" si="0"/>
        <v>402</v>
      </c>
      <c r="H40" s="700"/>
      <c r="I40" s="701"/>
      <c r="J40" s="187"/>
      <c r="K40" s="695"/>
      <c r="L40" s="136" t="s">
        <v>346</v>
      </c>
      <c r="M40" s="56">
        <v>65</v>
      </c>
      <c r="N40" s="56">
        <v>34</v>
      </c>
      <c r="O40" s="56">
        <v>0.8</v>
      </c>
      <c r="P40" s="56">
        <v>0</v>
      </c>
      <c r="Q40" s="56">
        <f t="shared" si="5"/>
        <v>99.8</v>
      </c>
      <c r="R40" s="697"/>
      <c r="S40" s="698"/>
    </row>
    <row r="41" spans="2:19" x14ac:dyDescent="0.2">
      <c r="B41" s="708"/>
      <c r="C41" s="169" t="s">
        <v>346</v>
      </c>
      <c r="D41" s="56">
        <v>2</v>
      </c>
      <c r="E41" s="56">
        <v>2</v>
      </c>
      <c r="F41" s="56">
        <v>0</v>
      </c>
      <c r="G41" s="56">
        <v>0</v>
      </c>
      <c r="H41" s="700" t="s">
        <v>359</v>
      </c>
      <c r="I41" s="701"/>
      <c r="J41" s="187"/>
      <c r="K41" s="696"/>
      <c r="L41" s="140">
        <v>0.6</v>
      </c>
      <c r="M41" s="56">
        <v>98</v>
      </c>
      <c r="N41" s="58">
        <v>52</v>
      </c>
      <c r="O41" s="58">
        <v>1.2</v>
      </c>
      <c r="P41" s="58">
        <v>0</v>
      </c>
      <c r="Q41" s="58">
        <f t="shared" si="5"/>
        <v>151.19999999999999</v>
      </c>
      <c r="R41" s="697"/>
      <c r="S41" s="698"/>
    </row>
    <row r="42" spans="2:19" ht="17.25" customHeight="1" thickBot="1" x14ac:dyDescent="0.25">
      <c r="B42" s="710"/>
      <c r="C42" s="172">
        <v>0.6</v>
      </c>
      <c r="D42" s="57">
        <v>4</v>
      </c>
      <c r="E42" s="57">
        <v>3</v>
      </c>
      <c r="F42" s="57">
        <v>0</v>
      </c>
      <c r="G42" s="57">
        <f t="shared" ref="G42" si="6">+D42+E42+F42</f>
        <v>7</v>
      </c>
      <c r="H42" s="702"/>
      <c r="I42" s="703"/>
      <c r="J42" s="187"/>
      <c r="K42" s="694" t="s">
        <v>358</v>
      </c>
      <c r="L42" s="134" t="s">
        <v>341</v>
      </c>
      <c r="M42" s="55">
        <f>+M43+M44</f>
        <v>75</v>
      </c>
      <c r="N42" s="55">
        <f>N43+N44</f>
        <v>53</v>
      </c>
      <c r="O42" s="55">
        <f>O43+O44</f>
        <v>0</v>
      </c>
      <c r="P42" s="55">
        <v>0</v>
      </c>
      <c r="Q42" s="135">
        <f t="shared" si="5"/>
        <v>128</v>
      </c>
      <c r="R42" s="697" t="s">
        <v>371</v>
      </c>
      <c r="S42" s="698"/>
    </row>
    <row r="43" spans="2:19" ht="15" customHeight="1" x14ac:dyDescent="0.2">
      <c r="B43" s="53"/>
      <c r="K43" s="695"/>
      <c r="L43" s="136" t="s">
        <v>346</v>
      </c>
      <c r="M43" s="56">
        <v>30</v>
      </c>
      <c r="N43" s="56">
        <v>21</v>
      </c>
      <c r="O43" s="56">
        <v>0</v>
      </c>
      <c r="P43" s="56">
        <v>0</v>
      </c>
      <c r="Q43" s="56">
        <f t="shared" si="5"/>
        <v>51</v>
      </c>
      <c r="R43" s="697"/>
      <c r="S43" s="698"/>
    </row>
    <row r="44" spans="2:19" ht="15.75" customHeight="1" x14ac:dyDescent="0.2">
      <c r="B44" s="53"/>
      <c r="K44" s="696"/>
      <c r="L44" s="140">
        <v>0.6</v>
      </c>
      <c r="M44" s="58">
        <v>45</v>
      </c>
      <c r="N44" s="58">
        <v>32</v>
      </c>
      <c r="O44" s="58">
        <v>0</v>
      </c>
      <c r="P44" s="58">
        <v>0</v>
      </c>
      <c r="Q44" s="58">
        <f t="shared" si="5"/>
        <v>77</v>
      </c>
      <c r="R44" s="697"/>
      <c r="S44" s="698"/>
    </row>
    <row r="45" spans="2:19" ht="27" customHeight="1" x14ac:dyDescent="0.2">
      <c r="B45" s="704" t="s">
        <v>710</v>
      </c>
      <c r="C45" s="704"/>
      <c r="D45" s="704"/>
      <c r="E45" s="704"/>
      <c r="F45" s="704"/>
      <c r="G45" s="704"/>
      <c r="H45" s="704"/>
      <c r="I45" s="704"/>
      <c r="J45" s="262"/>
      <c r="K45" s="694" t="s">
        <v>360</v>
      </c>
      <c r="L45" s="134" t="s">
        <v>341</v>
      </c>
      <c r="M45" s="55">
        <f>+M46+M47</f>
        <v>87</v>
      </c>
      <c r="N45" s="55">
        <f>N46+N47</f>
        <v>39</v>
      </c>
      <c r="O45" s="55">
        <f>O46+O47</f>
        <v>3.2</v>
      </c>
      <c r="P45" s="55">
        <v>0</v>
      </c>
      <c r="Q45" s="135">
        <f t="shared" si="5"/>
        <v>129.19999999999999</v>
      </c>
      <c r="R45" s="697" t="s">
        <v>371</v>
      </c>
      <c r="S45" s="698"/>
    </row>
    <row r="46" spans="2:19" x14ac:dyDescent="0.2">
      <c r="B46" s="53"/>
      <c r="K46" s="695"/>
      <c r="L46" s="136" t="s">
        <v>346</v>
      </c>
      <c r="M46" s="56">
        <v>35</v>
      </c>
      <c r="N46" s="56">
        <v>16</v>
      </c>
      <c r="O46" s="56">
        <v>1.2</v>
      </c>
      <c r="P46" s="56">
        <v>1</v>
      </c>
      <c r="Q46" s="56">
        <f t="shared" si="5"/>
        <v>53.2</v>
      </c>
      <c r="R46" s="697"/>
      <c r="S46" s="698"/>
    </row>
    <row r="47" spans="2:19" x14ac:dyDescent="0.2">
      <c r="B47" s="53"/>
      <c r="K47" s="696"/>
      <c r="L47" s="140">
        <v>0.6</v>
      </c>
      <c r="M47" s="58">
        <v>52</v>
      </c>
      <c r="N47" s="58">
        <v>23</v>
      </c>
      <c r="O47" s="58">
        <v>2</v>
      </c>
      <c r="P47" s="58">
        <v>2</v>
      </c>
      <c r="Q47" s="58">
        <f t="shared" si="5"/>
        <v>79</v>
      </c>
      <c r="R47" s="697"/>
      <c r="S47" s="698"/>
    </row>
    <row r="48" spans="2:19" ht="24.75" customHeight="1" x14ac:dyDescent="0.2">
      <c r="B48" s="53"/>
      <c r="K48" s="694" t="s">
        <v>581</v>
      </c>
      <c r="L48" s="134" t="s">
        <v>341</v>
      </c>
      <c r="M48" s="55">
        <f>+M49+M50</f>
        <v>228</v>
      </c>
      <c r="N48" s="55">
        <f>N49+N50</f>
        <v>136</v>
      </c>
      <c r="O48" s="55">
        <f>O49+O50</f>
        <v>12</v>
      </c>
      <c r="P48" s="55">
        <f>P12</f>
        <v>0</v>
      </c>
      <c r="Q48" s="135">
        <f t="shared" si="5"/>
        <v>376</v>
      </c>
      <c r="R48" s="697" t="s">
        <v>371</v>
      </c>
      <c r="S48" s="698"/>
    </row>
    <row r="49" spans="2:19" ht="45.75" customHeight="1" x14ac:dyDescent="0.2">
      <c r="B49" s="53"/>
      <c r="K49" s="695"/>
      <c r="L49" s="136" t="s">
        <v>346</v>
      </c>
      <c r="M49" s="56">
        <v>91</v>
      </c>
      <c r="N49" s="56">
        <v>54</v>
      </c>
      <c r="O49" s="56">
        <v>5</v>
      </c>
      <c r="P49" s="56">
        <v>0</v>
      </c>
      <c r="Q49" s="56">
        <f t="shared" si="5"/>
        <v>150</v>
      </c>
      <c r="R49" s="705"/>
      <c r="S49" s="706"/>
    </row>
    <row r="50" spans="2:19" x14ac:dyDescent="0.2">
      <c r="B50" s="53"/>
      <c r="K50" s="696"/>
      <c r="L50" s="140">
        <v>0.6</v>
      </c>
      <c r="M50" s="58">
        <v>137</v>
      </c>
      <c r="N50" s="58">
        <v>82</v>
      </c>
      <c r="O50" s="58">
        <v>7</v>
      </c>
      <c r="P50" s="58">
        <v>0</v>
      </c>
      <c r="Q50" s="58">
        <f t="shared" si="5"/>
        <v>226</v>
      </c>
      <c r="R50" s="697"/>
      <c r="S50" s="698"/>
    </row>
    <row r="51" spans="2:19" ht="27" customHeight="1" x14ac:dyDescent="0.2">
      <c r="B51" s="53"/>
      <c r="K51" s="694" t="s">
        <v>361</v>
      </c>
      <c r="L51" s="134" t="s">
        <v>341</v>
      </c>
      <c r="M51" s="55">
        <f>+M52+M53</f>
        <v>325</v>
      </c>
      <c r="N51" s="55">
        <f>N52+N53</f>
        <v>178</v>
      </c>
      <c r="O51" s="55">
        <f>O52+O53</f>
        <v>5</v>
      </c>
      <c r="P51" s="55">
        <f>P39+P42+P45</f>
        <v>0</v>
      </c>
      <c r="Q51" s="135">
        <f t="shared" ref="Q51:Q56" si="7">SUM(M51:P51)</f>
        <v>508</v>
      </c>
      <c r="R51" s="697" t="s">
        <v>371</v>
      </c>
      <c r="S51" s="698"/>
    </row>
    <row r="52" spans="2:19" x14ac:dyDescent="0.2">
      <c r="B52" s="53"/>
      <c r="K52" s="695"/>
      <c r="L52" s="136" t="s">
        <v>346</v>
      </c>
      <c r="M52" s="56">
        <v>130</v>
      </c>
      <c r="N52" s="56">
        <v>71</v>
      </c>
      <c r="O52" s="56">
        <v>2</v>
      </c>
      <c r="P52" s="56">
        <v>2</v>
      </c>
      <c r="Q52" s="56">
        <f t="shared" si="7"/>
        <v>205</v>
      </c>
      <c r="R52" s="697"/>
      <c r="S52" s="698"/>
    </row>
    <row r="53" spans="2:19" x14ac:dyDescent="0.2">
      <c r="B53" s="53"/>
      <c r="K53" s="696"/>
      <c r="L53" s="140">
        <v>0.6</v>
      </c>
      <c r="M53" s="58">
        <v>195</v>
      </c>
      <c r="N53" s="58">
        <v>107</v>
      </c>
      <c r="O53" s="58">
        <v>3</v>
      </c>
      <c r="P53" s="58">
        <f>P41+P44+P47</f>
        <v>2</v>
      </c>
      <c r="Q53" s="58">
        <f t="shared" si="7"/>
        <v>307</v>
      </c>
      <c r="R53" s="697"/>
      <c r="S53" s="698"/>
    </row>
    <row r="54" spans="2:19" ht="21" customHeight="1" x14ac:dyDescent="0.2">
      <c r="B54" s="53"/>
      <c r="K54" s="694" t="s">
        <v>362</v>
      </c>
      <c r="L54" s="134" t="s">
        <v>341</v>
      </c>
      <c r="M54" s="55">
        <f>M39+M42+M45</f>
        <v>325</v>
      </c>
      <c r="N54" s="55">
        <f>N12</f>
        <v>164</v>
      </c>
      <c r="O54" s="55">
        <f>O12</f>
        <v>11</v>
      </c>
      <c r="P54" s="55">
        <f>P12</f>
        <v>0</v>
      </c>
      <c r="Q54" s="135">
        <f t="shared" si="7"/>
        <v>500</v>
      </c>
      <c r="R54" s="697" t="s">
        <v>371</v>
      </c>
      <c r="S54" s="698"/>
    </row>
    <row r="55" spans="2:19" ht="15.75" customHeight="1" x14ac:dyDescent="0.2">
      <c r="B55" s="53"/>
      <c r="K55" s="695"/>
      <c r="L55" s="136" t="s">
        <v>346</v>
      </c>
      <c r="M55" s="58">
        <v>0</v>
      </c>
      <c r="N55" s="56">
        <v>0</v>
      </c>
      <c r="O55" s="56">
        <v>0</v>
      </c>
      <c r="P55" s="56">
        <v>0</v>
      </c>
      <c r="Q55" s="56">
        <f t="shared" si="7"/>
        <v>0</v>
      </c>
      <c r="R55" s="700"/>
      <c r="S55" s="701"/>
    </row>
    <row r="56" spans="2:19" ht="13.5" thickBot="1" x14ac:dyDescent="0.25">
      <c r="B56" s="53"/>
      <c r="K56" s="699"/>
      <c r="L56" s="141">
        <v>0.6</v>
      </c>
      <c r="M56" s="57">
        <v>0</v>
      </c>
      <c r="N56" s="57">
        <v>0</v>
      </c>
      <c r="O56" s="57">
        <v>0</v>
      </c>
      <c r="P56" s="57">
        <v>0</v>
      </c>
      <c r="Q56" s="57">
        <f t="shared" si="7"/>
        <v>0</v>
      </c>
      <c r="R56" s="702"/>
      <c r="S56" s="703"/>
    </row>
    <row r="57" spans="2:19" ht="12.75" customHeight="1" x14ac:dyDescent="0.2">
      <c r="B57" s="53"/>
      <c r="K57" s="6"/>
      <c r="L57" s="6"/>
      <c r="M57" s="6"/>
      <c r="N57" s="6"/>
      <c r="O57" s="6"/>
      <c r="P57" s="6"/>
      <c r="Q57" s="6"/>
      <c r="R57" s="6"/>
      <c r="S57" s="6"/>
    </row>
    <row r="58" spans="2:19" ht="14.25" x14ac:dyDescent="0.2">
      <c r="B58" s="53"/>
      <c r="K58" s="53" t="s">
        <v>582</v>
      </c>
      <c r="L58" s="6"/>
      <c r="M58" s="6"/>
      <c r="N58" s="6"/>
      <c r="O58" s="6"/>
      <c r="P58" s="6"/>
      <c r="Q58" s="6"/>
      <c r="R58" s="6"/>
      <c r="S58" s="6"/>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J11" sqref="J11:K1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68"/>
      <c r="C1" s="369"/>
      <c r="D1" s="369"/>
      <c r="E1" s="369"/>
      <c r="F1" s="369"/>
      <c r="G1" s="369"/>
      <c r="H1" s="369"/>
      <c r="I1" s="369"/>
      <c r="J1" s="369"/>
      <c r="K1" s="369"/>
      <c r="L1" s="369"/>
      <c r="M1" s="369"/>
      <c r="N1" s="369"/>
      <c r="O1" s="369"/>
      <c r="P1" s="369"/>
      <c r="Q1" s="369"/>
      <c r="R1" s="369"/>
      <c r="S1" s="369"/>
      <c r="T1" s="369"/>
      <c r="U1" s="370"/>
    </row>
    <row r="2" spans="1:21" ht="25.5" customHeight="1" x14ac:dyDescent="0.2">
      <c r="B2" s="893" t="s">
        <v>130</v>
      </c>
      <c r="C2" s="894"/>
      <c r="D2" s="894"/>
      <c r="E2" s="894"/>
      <c r="F2" s="894"/>
      <c r="G2" s="894"/>
      <c r="H2" s="894"/>
      <c r="I2" s="894"/>
      <c r="J2" s="894"/>
      <c r="K2" s="894"/>
      <c r="L2" s="894"/>
      <c r="M2" s="894"/>
      <c r="N2" s="894"/>
      <c r="O2" s="894"/>
      <c r="P2" s="894"/>
      <c r="Q2" s="894"/>
      <c r="R2" s="894"/>
      <c r="S2" s="894"/>
      <c r="T2" s="894"/>
      <c r="U2" s="895"/>
    </row>
    <row r="3" spans="1:21" ht="21.75" customHeight="1" x14ac:dyDescent="0.2">
      <c r="A3" s="1" t="s">
        <v>570</v>
      </c>
      <c r="B3" s="896" t="s">
        <v>131</v>
      </c>
      <c r="C3" s="897"/>
      <c r="D3" s="897"/>
      <c r="E3" s="897"/>
      <c r="F3" s="897"/>
      <c r="G3" s="897"/>
      <c r="H3" s="897"/>
      <c r="I3" s="897"/>
      <c r="J3" s="897"/>
      <c r="K3" s="897"/>
      <c r="L3" s="897"/>
      <c r="M3" s="897"/>
      <c r="N3" s="897"/>
      <c r="O3" s="897"/>
      <c r="P3" s="897"/>
      <c r="Q3" s="897"/>
      <c r="R3" s="897"/>
      <c r="S3" s="897"/>
      <c r="T3" s="897"/>
      <c r="U3" s="898"/>
    </row>
    <row r="4" spans="1:21" ht="21" customHeight="1" x14ac:dyDescent="0.2">
      <c r="B4" s="797" t="s">
        <v>132</v>
      </c>
      <c r="C4" s="797"/>
      <c r="D4" s="798" t="s">
        <v>133</v>
      </c>
      <c r="E4" s="798"/>
      <c r="F4" s="899" t="s">
        <v>134</v>
      </c>
      <c r="G4" s="799" t="s">
        <v>135</v>
      </c>
      <c r="H4" s="799"/>
      <c r="I4" s="799"/>
      <c r="J4" s="799"/>
      <c r="K4" s="799"/>
      <c r="L4" s="901"/>
      <c r="M4" s="902"/>
      <c r="N4" s="901" t="s">
        <v>136</v>
      </c>
      <c r="O4" s="903"/>
      <c r="P4" s="903"/>
      <c r="Q4" s="903"/>
      <c r="R4" s="902"/>
      <c r="S4" s="904" t="s">
        <v>98</v>
      </c>
      <c r="T4" s="905"/>
      <c r="U4" s="906"/>
    </row>
    <row r="5" spans="1:21" ht="47.25" customHeight="1" x14ac:dyDescent="0.2">
      <c r="B5" s="797"/>
      <c r="C5" s="797"/>
      <c r="D5" s="798"/>
      <c r="E5" s="798"/>
      <c r="F5" s="900"/>
      <c r="G5" s="800" t="s">
        <v>137</v>
      </c>
      <c r="H5" s="798"/>
      <c r="I5" s="798"/>
      <c r="J5" s="800" t="s">
        <v>138</v>
      </c>
      <c r="K5" s="800"/>
      <c r="L5" s="800" t="s">
        <v>842</v>
      </c>
      <c r="M5" s="800"/>
      <c r="N5" s="206" t="s">
        <v>139</v>
      </c>
      <c r="O5" s="206" t="s">
        <v>140</v>
      </c>
      <c r="P5" s="29" t="s">
        <v>141</v>
      </c>
      <c r="Q5" s="915" t="s">
        <v>142</v>
      </c>
      <c r="R5" s="916"/>
      <c r="S5" s="907"/>
      <c r="T5" s="908"/>
      <c r="U5" s="909"/>
    </row>
    <row r="6" spans="1:21" ht="39.75" customHeight="1" x14ac:dyDescent="0.25">
      <c r="B6" s="336" t="s">
        <v>143</v>
      </c>
      <c r="C6" s="338"/>
      <c r="D6" s="910" t="s">
        <v>144</v>
      </c>
      <c r="E6" s="911"/>
      <c r="F6" s="79" t="s">
        <v>145</v>
      </c>
      <c r="G6" s="842"/>
      <c r="H6" s="842"/>
      <c r="I6" s="842"/>
      <c r="J6" s="494" t="s">
        <v>146</v>
      </c>
      <c r="K6" s="494"/>
      <c r="L6" s="917"/>
      <c r="M6" s="917"/>
      <c r="N6" s="106">
        <v>5268448465</v>
      </c>
      <c r="O6" s="30"/>
      <c r="P6" s="31"/>
      <c r="Q6" s="913">
        <v>0</v>
      </c>
      <c r="R6" s="914">
        <v>0</v>
      </c>
      <c r="S6" s="202"/>
      <c r="T6" s="203"/>
      <c r="U6" s="204"/>
    </row>
    <row r="7" spans="1:21" ht="39.75" customHeight="1" x14ac:dyDescent="0.25">
      <c r="B7" s="336" t="s">
        <v>147</v>
      </c>
      <c r="C7" s="338"/>
      <c r="D7" s="910" t="s">
        <v>144</v>
      </c>
      <c r="E7" s="911"/>
      <c r="F7" s="79" t="s">
        <v>145</v>
      </c>
      <c r="G7" s="842"/>
      <c r="H7" s="842"/>
      <c r="I7" s="842"/>
      <c r="J7" s="912" t="s">
        <v>843</v>
      </c>
      <c r="K7" s="912"/>
      <c r="L7" s="912"/>
      <c r="M7" s="912"/>
      <c r="N7" s="32">
        <v>20324681095</v>
      </c>
      <c r="O7" s="30"/>
      <c r="P7" s="31"/>
      <c r="Q7" s="913">
        <v>0</v>
      </c>
      <c r="R7" s="914">
        <v>0</v>
      </c>
      <c r="S7" s="202"/>
      <c r="T7" s="203"/>
      <c r="U7" s="204"/>
    </row>
    <row r="8" spans="1:21" ht="39.75" customHeight="1" x14ac:dyDescent="0.25">
      <c r="B8" s="336" t="s">
        <v>148</v>
      </c>
      <c r="C8" s="338"/>
      <c r="D8" s="910" t="s">
        <v>144</v>
      </c>
      <c r="E8" s="911"/>
      <c r="F8" s="79" t="s">
        <v>145</v>
      </c>
      <c r="G8" s="842"/>
      <c r="H8" s="842"/>
      <c r="I8" s="842"/>
      <c r="J8" s="912" t="s">
        <v>844</v>
      </c>
      <c r="K8" s="912"/>
      <c r="L8" s="912"/>
      <c r="M8" s="912"/>
      <c r="N8" s="32">
        <v>26799206349</v>
      </c>
      <c r="O8" s="30"/>
      <c r="P8" s="31"/>
      <c r="Q8" s="913">
        <v>0</v>
      </c>
      <c r="R8" s="914">
        <v>0</v>
      </c>
      <c r="S8" s="202"/>
      <c r="T8" s="203"/>
      <c r="U8" s="204"/>
    </row>
    <row r="9" spans="1:21" ht="131.25" customHeight="1" x14ac:dyDescent="0.25">
      <c r="B9" s="336" t="s">
        <v>149</v>
      </c>
      <c r="C9" s="338"/>
      <c r="D9" s="910" t="s">
        <v>144</v>
      </c>
      <c r="E9" s="911"/>
      <c r="F9" s="79" t="s">
        <v>145</v>
      </c>
      <c r="G9" s="842"/>
      <c r="H9" s="842"/>
      <c r="I9" s="842"/>
      <c r="J9" s="912" t="s">
        <v>845</v>
      </c>
      <c r="K9" s="912"/>
      <c r="L9" s="912"/>
      <c r="M9" s="912"/>
      <c r="N9" s="33">
        <v>62112039495.099998</v>
      </c>
      <c r="O9" s="211"/>
      <c r="P9" s="34"/>
      <c r="Q9" s="913">
        <v>0</v>
      </c>
      <c r="R9" s="914">
        <v>0</v>
      </c>
      <c r="S9" s="918" t="s">
        <v>425</v>
      </c>
      <c r="T9" s="919"/>
      <c r="U9" s="920"/>
    </row>
    <row r="10" spans="1:21" ht="48.75" customHeight="1" x14ac:dyDescent="0.25">
      <c r="B10" s="336" t="s">
        <v>150</v>
      </c>
      <c r="C10" s="338"/>
      <c r="D10" s="910" t="s">
        <v>144</v>
      </c>
      <c r="E10" s="911"/>
      <c r="F10" s="79" t="s">
        <v>145</v>
      </c>
      <c r="G10" s="842"/>
      <c r="H10" s="842"/>
      <c r="I10" s="842"/>
      <c r="J10" s="912" t="s">
        <v>846</v>
      </c>
      <c r="K10" s="912"/>
      <c r="L10" s="912"/>
      <c r="M10" s="912"/>
      <c r="N10" s="33">
        <v>48547865289.099998</v>
      </c>
      <c r="O10" s="211"/>
      <c r="P10" s="34"/>
      <c r="Q10" s="913">
        <v>0</v>
      </c>
      <c r="R10" s="914">
        <v>0</v>
      </c>
      <c r="S10" s="921"/>
      <c r="T10" s="922"/>
      <c r="U10" s="923"/>
    </row>
    <row r="11" spans="1:21" ht="39.75" customHeight="1" x14ac:dyDescent="0.25">
      <c r="B11" s="336" t="s">
        <v>151</v>
      </c>
      <c r="C11" s="338"/>
      <c r="D11" s="910" t="s">
        <v>144</v>
      </c>
      <c r="E11" s="911"/>
      <c r="F11" s="79" t="s">
        <v>145</v>
      </c>
      <c r="G11" s="842"/>
      <c r="H11" s="842"/>
      <c r="I11" s="842"/>
      <c r="J11" s="912" t="s">
        <v>847</v>
      </c>
      <c r="K11" s="912"/>
      <c r="L11" s="912"/>
      <c r="M11" s="912"/>
      <c r="N11" s="33">
        <v>49940241269.099998</v>
      </c>
      <c r="O11" s="211"/>
      <c r="P11" s="34"/>
      <c r="Q11" s="913">
        <v>0</v>
      </c>
      <c r="R11" s="914">
        <v>0</v>
      </c>
      <c r="S11" s="202"/>
      <c r="T11" s="203"/>
      <c r="U11" s="204"/>
    </row>
    <row r="12" spans="1:21" ht="39.75" customHeight="1" x14ac:dyDescent="0.25">
      <c r="B12" s="336" t="s">
        <v>152</v>
      </c>
      <c r="C12" s="338"/>
      <c r="D12" s="910" t="s">
        <v>144</v>
      </c>
      <c r="E12" s="911"/>
      <c r="F12" s="79" t="s">
        <v>145</v>
      </c>
      <c r="G12" s="842"/>
      <c r="H12" s="842"/>
      <c r="I12" s="842"/>
      <c r="J12" s="912" t="s">
        <v>848</v>
      </c>
      <c r="K12" s="912"/>
      <c r="L12" s="912"/>
      <c r="M12" s="912"/>
      <c r="N12" s="33">
        <v>42430490883.199997</v>
      </c>
      <c r="O12" s="211"/>
      <c r="P12" s="34"/>
      <c r="Q12" s="913">
        <v>0</v>
      </c>
      <c r="R12" s="914">
        <v>0</v>
      </c>
      <c r="S12" s="202"/>
      <c r="T12" s="203"/>
      <c r="U12" s="204"/>
    </row>
    <row r="13" spans="1:21" ht="39.75" customHeight="1" x14ac:dyDescent="0.25">
      <c r="B13" s="336" t="s">
        <v>153</v>
      </c>
      <c r="C13" s="338"/>
      <c r="D13" s="910" t="s">
        <v>144</v>
      </c>
      <c r="E13" s="911"/>
      <c r="F13" s="79" t="s">
        <v>145</v>
      </c>
      <c r="G13" s="842"/>
      <c r="H13" s="842"/>
      <c r="I13" s="842"/>
      <c r="J13" s="912" t="s">
        <v>849</v>
      </c>
      <c r="K13" s="912"/>
      <c r="L13" s="912"/>
      <c r="M13" s="912"/>
      <c r="N13" s="33">
        <v>24948005269.599998</v>
      </c>
      <c r="O13" s="211"/>
      <c r="P13" s="35"/>
      <c r="Q13" s="913">
        <v>0</v>
      </c>
      <c r="R13" s="914">
        <v>0</v>
      </c>
      <c r="S13" s="202"/>
      <c r="T13" s="203"/>
      <c r="U13" s="204"/>
    </row>
    <row r="14" spans="1:21" ht="39.75" customHeight="1" x14ac:dyDescent="0.25">
      <c r="B14" s="927"/>
      <c r="C14" s="928"/>
      <c r="D14" s="929"/>
      <c r="E14" s="930"/>
      <c r="F14" s="36"/>
      <c r="G14" s="931"/>
      <c r="H14" s="931"/>
      <c r="I14" s="931"/>
      <c r="J14" s="932"/>
      <c r="K14" s="932"/>
      <c r="L14" s="933"/>
      <c r="M14" s="933"/>
      <c r="N14" s="108">
        <f>SUM(N6:N13)</f>
        <v>280370978115.09998</v>
      </c>
      <c r="O14" s="37"/>
      <c r="P14" s="38"/>
      <c r="Q14" s="934">
        <v>0</v>
      </c>
      <c r="R14" s="935">
        <v>0</v>
      </c>
      <c r="S14" s="924"/>
      <c r="T14" s="924"/>
      <c r="U14" s="924"/>
    </row>
    <row r="15" spans="1:21" ht="39.75" customHeight="1" x14ac:dyDescent="0.2">
      <c r="B15" s="336"/>
      <c r="C15" s="338"/>
      <c r="D15" s="910" t="s">
        <v>144</v>
      </c>
      <c r="E15" s="911"/>
      <c r="F15" s="79" t="s">
        <v>145</v>
      </c>
      <c r="G15" s="809">
        <v>3111530718</v>
      </c>
      <c r="H15" s="809"/>
      <c r="I15" s="809"/>
      <c r="J15" s="494"/>
      <c r="K15" s="494"/>
      <c r="L15" s="912" t="s">
        <v>154</v>
      </c>
      <c r="M15" s="912"/>
      <c r="N15" s="106"/>
      <c r="O15" s="59">
        <f>123.78/111.82</f>
        <v>1.1069576104453587</v>
      </c>
      <c r="P15" s="39" t="s">
        <v>155</v>
      </c>
      <c r="Q15" s="925">
        <f t="shared" ref="Q15:Q78" si="0">+G15/O15</f>
        <v>2810885158.2384872</v>
      </c>
      <c r="R15" s="926"/>
      <c r="S15" s="331"/>
      <c r="T15" s="331"/>
      <c r="U15" s="331"/>
    </row>
    <row r="16" spans="1:21" ht="39.75" customHeight="1" x14ac:dyDescent="0.2">
      <c r="B16" s="336"/>
      <c r="C16" s="338"/>
      <c r="D16" s="910" t="s">
        <v>144</v>
      </c>
      <c r="E16" s="911"/>
      <c r="F16" s="79" t="s">
        <v>145</v>
      </c>
      <c r="G16" s="846">
        <v>5503863348.5</v>
      </c>
      <c r="H16" s="936"/>
      <c r="I16" s="847"/>
      <c r="J16" s="937"/>
      <c r="K16" s="937"/>
      <c r="L16" s="912" t="s">
        <v>156</v>
      </c>
      <c r="M16" s="912"/>
      <c r="N16" s="32"/>
      <c r="O16" s="59">
        <f>123.78/111.82</f>
        <v>1.1069576104453587</v>
      </c>
      <c r="P16" s="39" t="s">
        <v>155</v>
      </c>
      <c r="Q16" s="925">
        <f t="shared" si="0"/>
        <v>4972063335.1855707</v>
      </c>
      <c r="R16" s="926"/>
      <c r="S16" s="331"/>
      <c r="T16" s="331"/>
      <c r="U16" s="331"/>
    </row>
    <row r="17" spans="2:21" ht="39.75" customHeight="1" x14ac:dyDescent="0.2">
      <c r="B17" s="336"/>
      <c r="C17" s="338"/>
      <c r="D17" s="910" t="s">
        <v>144</v>
      </c>
      <c r="E17" s="911"/>
      <c r="F17" s="79" t="s">
        <v>145</v>
      </c>
      <c r="G17" s="846">
        <v>263457714</v>
      </c>
      <c r="H17" s="936"/>
      <c r="I17" s="847"/>
      <c r="J17" s="937"/>
      <c r="K17" s="937"/>
      <c r="L17" s="912" t="s">
        <v>157</v>
      </c>
      <c r="M17" s="912"/>
      <c r="N17" s="32"/>
      <c r="O17" s="59">
        <f>123.78/111.82</f>
        <v>1.1069576104453587</v>
      </c>
      <c r="P17" s="39" t="s">
        <v>155</v>
      </c>
      <c r="Q17" s="925">
        <f t="shared" si="0"/>
        <v>238001628.53029567</v>
      </c>
      <c r="R17" s="926"/>
      <c r="S17" s="331"/>
      <c r="T17" s="331"/>
      <c r="U17" s="331"/>
    </row>
    <row r="18" spans="2:21" ht="39.75" customHeight="1" x14ac:dyDescent="0.2">
      <c r="B18" s="336"/>
      <c r="C18" s="338"/>
      <c r="D18" s="910" t="s">
        <v>144</v>
      </c>
      <c r="E18" s="911"/>
      <c r="F18" s="79" t="s">
        <v>145</v>
      </c>
      <c r="G18" s="846">
        <v>1636965150</v>
      </c>
      <c r="H18" s="936"/>
      <c r="I18" s="847"/>
      <c r="J18" s="938"/>
      <c r="K18" s="912"/>
      <c r="L18" s="912" t="s">
        <v>158</v>
      </c>
      <c r="M18" s="912"/>
      <c r="N18" s="32"/>
      <c r="O18" s="59">
        <f>123.78/111.82</f>
        <v>1.1069576104453587</v>
      </c>
      <c r="P18" s="39" t="s">
        <v>155</v>
      </c>
      <c r="Q18" s="925">
        <f t="shared" si="0"/>
        <v>1478796599.3940861</v>
      </c>
      <c r="R18" s="926"/>
      <c r="S18" s="331"/>
      <c r="T18" s="331"/>
      <c r="U18" s="331"/>
    </row>
    <row r="19" spans="2:21" ht="33.75" customHeight="1" x14ac:dyDescent="0.2">
      <c r="B19" s="336"/>
      <c r="C19" s="338"/>
      <c r="D19" s="910" t="s">
        <v>144</v>
      </c>
      <c r="E19" s="911"/>
      <c r="F19" s="79" t="s">
        <v>145</v>
      </c>
      <c r="G19" s="846">
        <v>2728275250</v>
      </c>
      <c r="H19" s="936"/>
      <c r="I19" s="847"/>
      <c r="J19" s="937"/>
      <c r="K19" s="937"/>
      <c r="L19" s="912" t="s">
        <v>159</v>
      </c>
      <c r="M19" s="912"/>
      <c r="N19" s="32"/>
      <c r="O19" s="109">
        <f>124.62/111.82</f>
        <v>1.1144696834197818</v>
      </c>
      <c r="P19" s="40" t="s">
        <v>160</v>
      </c>
      <c r="Q19" s="925">
        <f t="shared" si="0"/>
        <v>2448047973.4793773</v>
      </c>
      <c r="R19" s="926"/>
      <c r="S19" s="331"/>
      <c r="T19" s="331"/>
      <c r="U19" s="331"/>
    </row>
    <row r="20" spans="2:21" ht="30" customHeight="1" x14ac:dyDescent="0.2">
      <c r="B20" s="336"/>
      <c r="C20" s="338"/>
      <c r="D20" s="910" t="s">
        <v>144</v>
      </c>
      <c r="E20" s="911"/>
      <c r="F20" s="79" t="s">
        <v>145</v>
      </c>
      <c r="G20" s="846">
        <v>621675000</v>
      </c>
      <c r="H20" s="936"/>
      <c r="I20" s="847"/>
      <c r="J20" s="939"/>
      <c r="K20" s="939"/>
      <c r="L20" s="912" t="s">
        <v>161</v>
      </c>
      <c r="M20" s="912"/>
      <c r="N20" s="32"/>
      <c r="O20" s="109">
        <f>125.37/111.82</f>
        <v>1.1211768914326596</v>
      </c>
      <c r="P20" s="40" t="s">
        <v>162</v>
      </c>
      <c r="Q20" s="925">
        <f t="shared" si="0"/>
        <v>554484314.42928934</v>
      </c>
      <c r="R20" s="926"/>
      <c r="S20" s="331"/>
      <c r="T20" s="331"/>
      <c r="U20" s="331"/>
    </row>
    <row r="21" spans="2:21" ht="30" customHeight="1" x14ac:dyDescent="0.2">
      <c r="B21" s="336"/>
      <c r="C21" s="338"/>
      <c r="D21" s="910" t="s">
        <v>144</v>
      </c>
      <c r="E21" s="911"/>
      <c r="F21" s="79" t="s">
        <v>145</v>
      </c>
      <c r="G21" s="846">
        <v>764295785</v>
      </c>
      <c r="H21" s="936"/>
      <c r="I21" s="847"/>
      <c r="J21" s="939"/>
      <c r="K21" s="939"/>
      <c r="L21" s="912" t="s">
        <v>163</v>
      </c>
      <c r="M21" s="912"/>
      <c r="N21" s="32"/>
      <c r="O21" s="109">
        <f>125.37/111.82</f>
        <v>1.1211768914326596</v>
      </c>
      <c r="P21" s="40" t="s">
        <v>162</v>
      </c>
      <c r="Q21" s="925">
        <f t="shared" si="0"/>
        <v>681690633.15545988</v>
      </c>
      <c r="R21" s="926"/>
      <c r="S21" s="331"/>
      <c r="T21" s="331"/>
      <c r="U21" s="331"/>
    </row>
    <row r="22" spans="2:21" ht="30" customHeight="1" x14ac:dyDescent="0.2">
      <c r="B22" s="336"/>
      <c r="C22" s="338"/>
      <c r="D22" s="910" t="s">
        <v>144</v>
      </c>
      <c r="E22" s="911"/>
      <c r="F22" s="79" t="s">
        <v>145</v>
      </c>
      <c r="G22" s="846">
        <v>872199750</v>
      </c>
      <c r="H22" s="936"/>
      <c r="I22" s="847"/>
      <c r="J22" s="939"/>
      <c r="K22" s="939"/>
      <c r="L22" s="912" t="s">
        <v>164</v>
      </c>
      <c r="M22" s="912"/>
      <c r="N22" s="32"/>
      <c r="O22" s="109">
        <f>125.37/111.82</f>
        <v>1.1211768914326596</v>
      </c>
      <c r="P22" s="40" t="s">
        <v>162</v>
      </c>
      <c r="Q22" s="925">
        <f t="shared" si="0"/>
        <v>777932328.66714525</v>
      </c>
      <c r="R22" s="926"/>
      <c r="S22" s="331"/>
      <c r="T22" s="331"/>
      <c r="U22" s="331"/>
    </row>
    <row r="23" spans="2:21" ht="30" customHeight="1" x14ac:dyDescent="0.2">
      <c r="B23" s="336"/>
      <c r="C23" s="338"/>
      <c r="D23" s="910" t="s">
        <v>144</v>
      </c>
      <c r="E23" s="911"/>
      <c r="F23" s="79" t="s">
        <v>145</v>
      </c>
      <c r="G23" s="846">
        <v>19781458</v>
      </c>
      <c r="H23" s="936"/>
      <c r="I23" s="847"/>
      <c r="J23" s="939"/>
      <c r="K23" s="939"/>
      <c r="L23" s="912" t="s">
        <v>164</v>
      </c>
      <c r="M23" s="912"/>
      <c r="N23" s="32"/>
      <c r="O23" s="109">
        <f>125.37/111.82</f>
        <v>1.1211768914326596</v>
      </c>
      <c r="P23" s="40" t="s">
        <v>162</v>
      </c>
      <c r="Q23" s="925">
        <f t="shared" si="0"/>
        <v>17643476.378399935</v>
      </c>
      <c r="R23" s="926"/>
      <c r="S23" s="331"/>
      <c r="T23" s="331"/>
      <c r="U23" s="331"/>
    </row>
    <row r="24" spans="2:21" ht="30" customHeight="1" x14ac:dyDescent="0.2">
      <c r="B24" s="336"/>
      <c r="C24" s="338"/>
      <c r="D24" s="910" t="s">
        <v>144</v>
      </c>
      <c r="E24" s="911"/>
      <c r="F24" s="79" t="s">
        <v>145</v>
      </c>
      <c r="G24" s="846">
        <v>686624625</v>
      </c>
      <c r="H24" s="936"/>
      <c r="I24" s="847"/>
      <c r="J24" s="940"/>
      <c r="K24" s="940"/>
      <c r="L24" s="912" t="s">
        <v>165</v>
      </c>
      <c r="M24" s="912"/>
      <c r="N24" s="32"/>
      <c r="O24" s="109">
        <f>125.37/111.82</f>
        <v>1.1211768914326596</v>
      </c>
      <c r="P24" s="40" t="s">
        <v>162</v>
      </c>
      <c r="Q24" s="925">
        <f t="shared" si="0"/>
        <v>612414178.57142854</v>
      </c>
      <c r="R24" s="926"/>
      <c r="S24" s="331"/>
      <c r="T24" s="331"/>
      <c r="U24" s="331"/>
    </row>
    <row r="25" spans="2:21" ht="30" customHeight="1" x14ac:dyDescent="0.2">
      <c r="B25" s="336"/>
      <c r="C25" s="338"/>
      <c r="D25" s="910" t="s">
        <v>144</v>
      </c>
      <c r="E25" s="911"/>
      <c r="F25" s="79" t="s">
        <v>145</v>
      </c>
      <c r="G25" s="846">
        <v>2047764587</v>
      </c>
      <c r="H25" s="936"/>
      <c r="I25" s="847"/>
      <c r="J25" s="912"/>
      <c r="K25" s="912"/>
      <c r="L25" s="917" t="s">
        <v>166</v>
      </c>
      <c r="M25" s="917"/>
      <c r="N25" s="32"/>
      <c r="O25" s="109">
        <f>126.15/111.82</f>
        <v>1.1281523877660526</v>
      </c>
      <c r="P25" s="40" t="s">
        <v>167</v>
      </c>
      <c r="Q25" s="925">
        <f t="shared" si="0"/>
        <v>1815148918.8929052</v>
      </c>
      <c r="R25" s="926"/>
      <c r="S25" s="331"/>
      <c r="T25" s="331"/>
      <c r="U25" s="331"/>
    </row>
    <row r="26" spans="2:21" ht="30" customHeight="1" x14ac:dyDescent="0.2">
      <c r="B26" s="336"/>
      <c r="C26" s="338"/>
      <c r="D26" s="910" t="s">
        <v>144</v>
      </c>
      <c r="E26" s="911"/>
      <c r="F26" s="79" t="s">
        <v>145</v>
      </c>
      <c r="G26" s="846">
        <v>3071646881</v>
      </c>
      <c r="H26" s="936"/>
      <c r="I26" s="847"/>
      <c r="J26" s="940"/>
      <c r="K26" s="940"/>
      <c r="L26" s="917" t="s">
        <v>168</v>
      </c>
      <c r="M26" s="917"/>
      <c r="N26" s="32"/>
      <c r="O26" s="109">
        <f>126.15/111.82</f>
        <v>1.1281523877660526</v>
      </c>
      <c r="P26" s="40" t="s">
        <v>167</v>
      </c>
      <c r="Q26" s="925">
        <f t="shared" si="0"/>
        <v>2722723378.7825603</v>
      </c>
      <c r="R26" s="926"/>
      <c r="S26" s="331"/>
      <c r="T26" s="331"/>
      <c r="U26" s="331"/>
    </row>
    <row r="27" spans="2:21" ht="30" customHeight="1" x14ac:dyDescent="0.2">
      <c r="B27" s="336"/>
      <c r="C27" s="338"/>
      <c r="D27" s="910" t="s">
        <v>144</v>
      </c>
      <c r="E27" s="911"/>
      <c r="F27" s="79" t="s">
        <v>145</v>
      </c>
      <c r="G27" s="846">
        <v>3071646881</v>
      </c>
      <c r="H27" s="936"/>
      <c r="I27" s="847"/>
      <c r="J27" s="938"/>
      <c r="K27" s="912"/>
      <c r="L27" s="917" t="s">
        <v>169</v>
      </c>
      <c r="M27" s="917"/>
      <c r="N27" s="32"/>
      <c r="O27" s="109">
        <f>127.78/111.82</f>
        <v>1.1427293865140404</v>
      </c>
      <c r="P27" s="40" t="s">
        <v>170</v>
      </c>
      <c r="Q27" s="925">
        <f t="shared" si="0"/>
        <v>2687991502.8441072</v>
      </c>
      <c r="R27" s="926"/>
      <c r="S27" s="940"/>
      <c r="T27" s="940"/>
      <c r="U27" s="940"/>
    </row>
    <row r="28" spans="2:21" ht="30" customHeight="1" x14ac:dyDescent="0.2">
      <c r="B28" s="336"/>
      <c r="C28" s="338"/>
      <c r="D28" s="910" t="s">
        <v>144</v>
      </c>
      <c r="E28" s="911"/>
      <c r="F28" s="79" t="s">
        <v>145</v>
      </c>
      <c r="G28" s="846">
        <v>1769000000</v>
      </c>
      <c r="H28" s="936"/>
      <c r="I28" s="847"/>
      <c r="J28" s="938"/>
      <c r="K28" s="912"/>
      <c r="L28" s="917" t="s">
        <v>171</v>
      </c>
      <c r="M28" s="917"/>
      <c r="N28" s="32"/>
      <c r="O28" s="109">
        <f>127.78/111.82</f>
        <v>1.1427293865140404</v>
      </c>
      <c r="P28" s="40" t="s">
        <v>170</v>
      </c>
      <c r="Q28" s="925">
        <f t="shared" si="0"/>
        <v>1548048051.3382375</v>
      </c>
      <c r="R28" s="926"/>
      <c r="S28" s="940"/>
      <c r="T28" s="940"/>
      <c r="U28" s="940"/>
    </row>
    <row r="29" spans="2:21" ht="30" customHeight="1" x14ac:dyDescent="0.2">
      <c r="B29" s="336"/>
      <c r="C29" s="338"/>
      <c r="D29" s="910" t="s">
        <v>144</v>
      </c>
      <c r="E29" s="911"/>
      <c r="F29" s="79" t="s">
        <v>145</v>
      </c>
      <c r="G29" s="846">
        <v>2653500000</v>
      </c>
      <c r="H29" s="936"/>
      <c r="I29" s="847"/>
      <c r="J29" s="938"/>
      <c r="K29" s="912"/>
      <c r="L29" s="917" t="s">
        <v>172</v>
      </c>
      <c r="M29" s="917"/>
      <c r="N29" s="32"/>
      <c r="O29" s="109">
        <f>127.78/111.82</f>
        <v>1.1427293865140404</v>
      </c>
      <c r="P29" s="40" t="s">
        <v>170</v>
      </c>
      <c r="Q29" s="925">
        <f t="shared" si="0"/>
        <v>2322072077.0073562</v>
      </c>
      <c r="R29" s="926"/>
      <c r="S29" s="940"/>
      <c r="T29" s="940"/>
      <c r="U29" s="940"/>
    </row>
    <row r="30" spans="2:21" ht="30" customHeight="1" x14ac:dyDescent="0.2">
      <c r="B30" s="336"/>
      <c r="C30" s="338"/>
      <c r="D30" s="910" t="s">
        <v>144</v>
      </c>
      <c r="E30" s="911"/>
      <c r="F30" s="79" t="s">
        <v>145</v>
      </c>
      <c r="G30" s="846">
        <v>2653500000</v>
      </c>
      <c r="H30" s="936"/>
      <c r="I30" s="847"/>
      <c r="J30" s="912"/>
      <c r="K30" s="912"/>
      <c r="L30" s="917" t="s">
        <v>173</v>
      </c>
      <c r="M30" s="917"/>
      <c r="N30" s="32"/>
      <c r="O30" s="109">
        <f>129.41/111.82</f>
        <v>1.1573063852620282</v>
      </c>
      <c r="P30" s="40" t="s">
        <v>174</v>
      </c>
      <c r="Q30" s="925">
        <f t="shared" si="0"/>
        <v>2292824124.8744302</v>
      </c>
      <c r="R30" s="926"/>
      <c r="S30" s="940"/>
      <c r="T30" s="940"/>
      <c r="U30" s="940"/>
    </row>
    <row r="31" spans="2:21" ht="30" customHeight="1" x14ac:dyDescent="0.2">
      <c r="B31" s="336"/>
      <c r="C31" s="338"/>
      <c r="D31" s="910" t="s">
        <v>144</v>
      </c>
      <c r="E31" s="911"/>
      <c r="F31" s="79" t="s">
        <v>145</v>
      </c>
      <c r="G31" s="846">
        <v>2465000000</v>
      </c>
      <c r="H31" s="936"/>
      <c r="I31" s="847"/>
      <c r="J31" s="912"/>
      <c r="K31" s="912"/>
      <c r="L31" s="917" t="s">
        <v>175</v>
      </c>
      <c r="M31" s="917"/>
      <c r="N31" s="32"/>
      <c r="O31" s="109">
        <f>129.41/111.82</f>
        <v>1.1573063852620282</v>
      </c>
      <c r="P31" s="40" t="s">
        <v>174</v>
      </c>
      <c r="Q31" s="925">
        <f t="shared" si="0"/>
        <v>2129945908.3532958</v>
      </c>
      <c r="R31" s="926"/>
      <c r="S31" s="940"/>
      <c r="T31" s="940"/>
      <c r="U31" s="940"/>
    </row>
    <row r="32" spans="2:21" ht="30" customHeight="1" x14ac:dyDescent="0.2">
      <c r="B32" s="336"/>
      <c r="C32" s="338"/>
      <c r="D32" s="910" t="s">
        <v>144</v>
      </c>
      <c r="E32" s="911"/>
      <c r="F32" s="79" t="s">
        <v>145</v>
      </c>
      <c r="G32" s="846">
        <v>3697500000</v>
      </c>
      <c r="H32" s="936"/>
      <c r="I32" s="847"/>
      <c r="J32" s="940"/>
      <c r="K32" s="940"/>
      <c r="L32" s="917" t="s">
        <v>176</v>
      </c>
      <c r="M32" s="917"/>
      <c r="N32" s="32"/>
      <c r="O32" s="109">
        <f>129.41/111.82</f>
        <v>1.1573063852620282</v>
      </c>
      <c r="P32" s="40" t="s">
        <v>174</v>
      </c>
      <c r="Q32" s="925">
        <f t="shared" si="0"/>
        <v>3194918862.5299435</v>
      </c>
      <c r="R32" s="926"/>
      <c r="S32" s="940"/>
      <c r="T32" s="940"/>
      <c r="U32" s="940"/>
    </row>
    <row r="33" spans="2:21" ht="30" customHeight="1" x14ac:dyDescent="0.2">
      <c r="B33" s="336"/>
      <c r="C33" s="338"/>
      <c r="D33" s="910" t="s">
        <v>144</v>
      </c>
      <c r="E33" s="911"/>
      <c r="F33" s="79" t="s">
        <v>145</v>
      </c>
      <c r="G33" s="846">
        <v>3549440000</v>
      </c>
      <c r="H33" s="936"/>
      <c r="I33" s="847"/>
      <c r="J33" s="938"/>
      <c r="K33" s="912"/>
      <c r="L33" s="917" t="s">
        <v>177</v>
      </c>
      <c r="M33" s="917"/>
      <c r="N33" s="32"/>
      <c r="O33" s="109">
        <f>129.41/111.82</f>
        <v>1.1573063852620282</v>
      </c>
      <c r="P33" s="40" t="s">
        <v>174</v>
      </c>
      <c r="Q33" s="925">
        <f t="shared" si="0"/>
        <v>3066983855.9616723</v>
      </c>
      <c r="R33" s="926"/>
      <c r="S33" s="940"/>
      <c r="T33" s="940"/>
      <c r="U33" s="940"/>
    </row>
    <row r="34" spans="2:21" ht="30" customHeight="1" x14ac:dyDescent="0.2">
      <c r="B34" s="336"/>
      <c r="C34" s="338"/>
      <c r="D34" s="910" t="s">
        <v>144</v>
      </c>
      <c r="E34" s="911"/>
      <c r="F34" s="79" t="s">
        <v>145</v>
      </c>
      <c r="G34" s="846">
        <v>15478119</v>
      </c>
      <c r="H34" s="936"/>
      <c r="I34" s="847"/>
      <c r="J34" s="912"/>
      <c r="K34" s="912"/>
      <c r="L34" s="917" t="s">
        <v>178</v>
      </c>
      <c r="M34" s="917"/>
      <c r="N34" s="32"/>
      <c r="O34" s="109">
        <f>130.63/111.82</f>
        <v>1.1682167769629763</v>
      </c>
      <c r="P34" s="40" t="s">
        <v>179</v>
      </c>
      <c r="Q34" s="925">
        <f t="shared" si="0"/>
        <v>13249355.17553395</v>
      </c>
      <c r="R34" s="926"/>
      <c r="S34" s="940"/>
      <c r="T34" s="940"/>
      <c r="U34" s="940"/>
    </row>
    <row r="35" spans="2:21" ht="30" customHeight="1" x14ac:dyDescent="0.2">
      <c r="B35" s="336"/>
      <c r="C35" s="338"/>
      <c r="D35" s="910" t="s">
        <v>144</v>
      </c>
      <c r="E35" s="911"/>
      <c r="F35" s="79" t="s">
        <v>145</v>
      </c>
      <c r="G35" s="846">
        <v>2068530699</v>
      </c>
      <c r="H35" s="936"/>
      <c r="I35" s="847"/>
      <c r="J35" s="912"/>
      <c r="K35" s="912"/>
      <c r="L35" s="917" t="s">
        <v>180</v>
      </c>
      <c r="M35" s="917"/>
      <c r="N35" s="32"/>
      <c r="O35" s="109">
        <f>130.63/111.82</f>
        <v>1.1682167769629763</v>
      </c>
      <c r="P35" s="40" t="s">
        <v>179</v>
      </c>
      <c r="Q35" s="925">
        <f t="shared" si="0"/>
        <v>1770673679.5696239</v>
      </c>
      <c r="R35" s="926"/>
      <c r="S35" s="940"/>
      <c r="T35" s="940"/>
      <c r="U35" s="940"/>
    </row>
    <row r="36" spans="2:21" ht="30" customHeight="1" x14ac:dyDescent="0.2">
      <c r="B36" s="336"/>
      <c r="C36" s="338"/>
      <c r="D36" s="910" t="s">
        <v>144</v>
      </c>
      <c r="E36" s="911"/>
      <c r="F36" s="79" t="s">
        <v>145</v>
      </c>
      <c r="G36" s="846">
        <v>3102796048</v>
      </c>
      <c r="H36" s="936"/>
      <c r="I36" s="847"/>
      <c r="J36" s="912"/>
      <c r="K36" s="912"/>
      <c r="L36" s="917" t="s">
        <v>181</v>
      </c>
      <c r="M36" s="917"/>
      <c r="N36" s="32"/>
      <c r="O36" s="109">
        <f>130.63/111.82</f>
        <v>1.1682167769629763</v>
      </c>
      <c r="P36" s="40" t="s">
        <v>179</v>
      </c>
      <c r="Q36" s="925">
        <f t="shared" si="0"/>
        <v>2656010518.9264331</v>
      </c>
      <c r="R36" s="926"/>
      <c r="S36" s="940"/>
      <c r="T36" s="940"/>
      <c r="U36" s="940"/>
    </row>
    <row r="37" spans="2:21" ht="30" customHeight="1" x14ac:dyDescent="0.2">
      <c r="B37" s="336"/>
      <c r="C37" s="338"/>
      <c r="D37" s="910" t="s">
        <v>144</v>
      </c>
      <c r="E37" s="911"/>
      <c r="F37" s="79" t="s">
        <v>145</v>
      </c>
      <c r="G37" s="846">
        <v>3144320000</v>
      </c>
      <c r="H37" s="936"/>
      <c r="I37" s="847"/>
      <c r="J37" s="938"/>
      <c r="K37" s="912"/>
      <c r="L37" s="917" t="s">
        <v>182</v>
      </c>
      <c r="M37" s="917"/>
      <c r="N37" s="32"/>
      <c r="O37" s="109">
        <f>130.63/111.82</f>
        <v>1.1682167769629763</v>
      </c>
      <c r="P37" s="40" t="s">
        <v>179</v>
      </c>
      <c r="Q37" s="925">
        <f t="shared" si="0"/>
        <v>2691555250.7081065</v>
      </c>
      <c r="R37" s="926"/>
      <c r="S37" s="940"/>
      <c r="T37" s="940"/>
      <c r="U37" s="940"/>
    </row>
    <row r="38" spans="2:21" ht="30" customHeight="1" x14ac:dyDescent="0.2">
      <c r="B38" s="336"/>
      <c r="C38" s="338"/>
      <c r="D38" s="910" t="s">
        <v>144</v>
      </c>
      <c r="E38" s="911"/>
      <c r="F38" s="79" t="s">
        <v>145</v>
      </c>
      <c r="G38" s="846">
        <v>2453430908</v>
      </c>
      <c r="H38" s="936"/>
      <c r="I38" s="847"/>
      <c r="J38" s="912"/>
      <c r="K38" s="912"/>
      <c r="L38" s="917" t="s">
        <v>183</v>
      </c>
      <c r="M38" s="917"/>
      <c r="N38" s="32"/>
      <c r="O38" s="109">
        <f>131.28/111.82</f>
        <v>1.1740296905741372</v>
      </c>
      <c r="P38" s="40" t="s">
        <v>184</v>
      </c>
      <c r="Q38" s="925">
        <f t="shared" si="0"/>
        <v>2089752011.9786713</v>
      </c>
      <c r="R38" s="926"/>
      <c r="S38" s="940"/>
      <c r="T38" s="940"/>
      <c r="U38" s="940"/>
    </row>
    <row r="39" spans="2:21" ht="30" customHeight="1" x14ac:dyDescent="0.2">
      <c r="B39" s="336"/>
      <c r="C39" s="338"/>
      <c r="D39" s="910" t="s">
        <v>144</v>
      </c>
      <c r="E39" s="911"/>
      <c r="F39" s="79" t="s">
        <v>145</v>
      </c>
      <c r="G39" s="846">
        <v>3884800000</v>
      </c>
      <c r="H39" s="936"/>
      <c r="I39" s="847"/>
      <c r="J39" s="912"/>
      <c r="K39" s="912"/>
      <c r="L39" s="917" t="s">
        <v>185</v>
      </c>
      <c r="M39" s="917"/>
      <c r="N39" s="32"/>
      <c r="O39" s="109">
        <f>131.28/111.82</f>
        <v>1.1740296905741372</v>
      </c>
      <c r="P39" s="40" t="s">
        <v>184</v>
      </c>
      <c r="Q39" s="925">
        <f t="shared" si="0"/>
        <v>3308945277.2699566</v>
      </c>
      <c r="R39" s="926"/>
      <c r="S39" s="940"/>
      <c r="T39" s="940"/>
      <c r="U39" s="940"/>
    </row>
    <row r="40" spans="2:21" ht="30" customHeight="1" x14ac:dyDescent="0.2">
      <c r="B40" s="336"/>
      <c r="C40" s="338"/>
      <c r="D40" s="910" t="s">
        <v>144</v>
      </c>
      <c r="E40" s="911"/>
      <c r="F40" s="79" t="s">
        <v>145</v>
      </c>
      <c r="G40" s="846">
        <v>3680146362</v>
      </c>
      <c r="H40" s="936"/>
      <c r="I40" s="847"/>
      <c r="J40" s="912"/>
      <c r="K40" s="912"/>
      <c r="L40" s="917" t="s">
        <v>185</v>
      </c>
      <c r="M40" s="917"/>
      <c r="N40" s="32"/>
      <c r="O40" s="109">
        <f>131.28/111.82</f>
        <v>1.1740296905741372</v>
      </c>
      <c r="P40" s="40" t="s">
        <v>184</v>
      </c>
      <c r="Q40" s="925">
        <f t="shared" si="0"/>
        <v>3134628017.9680066</v>
      </c>
      <c r="R40" s="926"/>
      <c r="S40" s="940"/>
      <c r="T40" s="940"/>
      <c r="U40" s="940"/>
    </row>
    <row r="41" spans="2:21" ht="30" customHeight="1" x14ac:dyDescent="0.2">
      <c r="B41" s="336"/>
      <c r="C41" s="338"/>
      <c r="D41" s="910" t="s">
        <v>144</v>
      </c>
      <c r="E41" s="911"/>
      <c r="F41" s="79" t="s">
        <v>145</v>
      </c>
      <c r="G41" s="846">
        <v>1524124667</v>
      </c>
      <c r="H41" s="936"/>
      <c r="I41" s="847"/>
      <c r="J41" s="912"/>
      <c r="K41" s="912"/>
      <c r="L41" s="917" t="s">
        <v>186</v>
      </c>
      <c r="M41" s="917"/>
      <c r="N41" s="32"/>
      <c r="O41" s="109">
        <f>131.95/111.82</f>
        <v>1.1800214630656412</v>
      </c>
      <c r="P41" s="40" t="s">
        <v>187</v>
      </c>
      <c r="Q41" s="925">
        <f t="shared" si="0"/>
        <v>1291607580.6285715</v>
      </c>
      <c r="R41" s="926"/>
      <c r="S41" s="940"/>
      <c r="T41" s="940"/>
      <c r="U41" s="940"/>
    </row>
    <row r="42" spans="2:21" ht="30" customHeight="1" x14ac:dyDescent="0.2">
      <c r="B42" s="336"/>
      <c r="C42" s="338"/>
      <c r="D42" s="910" t="s">
        <v>144</v>
      </c>
      <c r="E42" s="911"/>
      <c r="F42" s="79" t="s">
        <v>145</v>
      </c>
      <c r="G42" s="809">
        <v>2286187000</v>
      </c>
      <c r="H42" s="809"/>
      <c r="I42" s="809"/>
      <c r="J42" s="912"/>
      <c r="K42" s="912"/>
      <c r="L42" s="917" t="s">
        <v>188</v>
      </c>
      <c r="M42" s="917"/>
      <c r="N42" s="32"/>
      <c r="O42" s="109">
        <f>131.95/111.82</f>
        <v>1.1800214630656412</v>
      </c>
      <c r="P42" s="40" t="s">
        <v>187</v>
      </c>
      <c r="Q42" s="925">
        <f t="shared" si="0"/>
        <v>1937411370.5191362</v>
      </c>
      <c r="R42" s="926"/>
      <c r="S42" s="331"/>
      <c r="T42" s="331"/>
      <c r="U42" s="331"/>
    </row>
    <row r="43" spans="2:21" ht="30" customHeight="1" x14ac:dyDescent="0.2">
      <c r="B43" s="336"/>
      <c r="C43" s="338"/>
      <c r="D43" s="910" t="s">
        <v>144</v>
      </c>
      <c r="E43" s="911"/>
      <c r="F43" s="79" t="s">
        <v>145</v>
      </c>
      <c r="G43" s="809">
        <v>2172591291</v>
      </c>
      <c r="H43" s="809"/>
      <c r="I43" s="809"/>
      <c r="J43" s="912"/>
      <c r="K43" s="912"/>
      <c r="L43" s="917" t="s">
        <v>188</v>
      </c>
      <c r="M43" s="917"/>
      <c r="N43" s="32"/>
      <c r="O43" s="109">
        <f>131.95/111.82</f>
        <v>1.1800214630656412</v>
      </c>
      <c r="P43" s="40" t="s">
        <v>187</v>
      </c>
      <c r="Q43" s="925">
        <f t="shared" si="0"/>
        <v>1841145571.501478</v>
      </c>
      <c r="R43" s="926"/>
      <c r="S43" s="331"/>
      <c r="T43" s="331"/>
      <c r="U43" s="331"/>
    </row>
    <row r="44" spans="2:21" ht="30" customHeight="1" x14ac:dyDescent="0.2">
      <c r="B44" s="336"/>
      <c r="C44" s="338"/>
      <c r="D44" s="910" t="s">
        <v>144</v>
      </c>
      <c r="E44" s="911"/>
      <c r="F44" s="79" t="s">
        <v>145</v>
      </c>
      <c r="G44" s="809">
        <v>2300677333</v>
      </c>
      <c r="H44" s="809"/>
      <c r="I44" s="809"/>
      <c r="J44" s="912"/>
      <c r="K44" s="912"/>
      <c r="L44" s="917" t="s">
        <v>189</v>
      </c>
      <c r="M44" s="917"/>
      <c r="N44" s="41"/>
      <c r="O44" s="109">
        <f>132.58/111.82</f>
        <v>1.1856555177964587</v>
      </c>
      <c r="P44" s="40" t="s">
        <v>190</v>
      </c>
      <c r="Q44" s="925">
        <f t="shared" si="0"/>
        <v>1940426454.7900133</v>
      </c>
      <c r="R44" s="926"/>
      <c r="S44" s="940"/>
      <c r="T44" s="940"/>
      <c r="U44" s="940"/>
    </row>
    <row r="45" spans="2:21" ht="30" customHeight="1" x14ac:dyDescent="0.2">
      <c r="B45" s="336"/>
      <c r="C45" s="338"/>
      <c r="D45" s="910" t="s">
        <v>144</v>
      </c>
      <c r="E45" s="911"/>
      <c r="F45" s="79" t="s">
        <v>145</v>
      </c>
      <c r="G45" s="809">
        <v>3451016000</v>
      </c>
      <c r="H45" s="809"/>
      <c r="I45" s="809"/>
      <c r="J45" s="912"/>
      <c r="K45" s="912"/>
      <c r="L45" s="917" t="s">
        <v>191</v>
      </c>
      <c r="M45" s="917" t="s">
        <v>191</v>
      </c>
      <c r="N45" s="41"/>
      <c r="O45" s="109">
        <f>132.58/111.82</f>
        <v>1.1856555177964587</v>
      </c>
      <c r="P45" s="40" t="s">
        <v>190</v>
      </c>
      <c r="Q45" s="925">
        <f t="shared" si="0"/>
        <v>2910639682.6067276</v>
      </c>
      <c r="R45" s="926"/>
      <c r="S45" s="940"/>
      <c r="T45" s="940"/>
      <c r="U45" s="940"/>
    </row>
    <row r="46" spans="2:21" ht="30" customHeight="1" x14ac:dyDescent="0.2">
      <c r="B46" s="336"/>
      <c r="C46" s="338"/>
      <c r="D46" s="910" t="s">
        <v>144</v>
      </c>
      <c r="E46" s="911"/>
      <c r="F46" s="79" t="s">
        <v>145</v>
      </c>
      <c r="G46" s="809">
        <v>3451016000</v>
      </c>
      <c r="H46" s="809"/>
      <c r="I46" s="809"/>
      <c r="J46" s="912"/>
      <c r="K46" s="912"/>
      <c r="L46" s="917" t="s">
        <v>192</v>
      </c>
      <c r="M46" s="917" t="s">
        <v>192</v>
      </c>
      <c r="N46" s="41"/>
      <c r="O46" s="109">
        <f>132.58/111.82</f>
        <v>1.1856555177964587</v>
      </c>
      <c r="P46" s="40" t="s">
        <v>190</v>
      </c>
      <c r="Q46" s="925">
        <f t="shared" si="0"/>
        <v>2910639682.6067276</v>
      </c>
      <c r="R46" s="926"/>
      <c r="S46" s="940"/>
      <c r="T46" s="940"/>
      <c r="U46" s="940"/>
    </row>
    <row r="47" spans="2:21" ht="30" customHeight="1" x14ac:dyDescent="0.2">
      <c r="B47" s="336"/>
      <c r="C47" s="338"/>
      <c r="D47" s="910" t="s">
        <v>144</v>
      </c>
      <c r="E47" s="911"/>
      <c r="F47" s="79" t="s">
        <v>145</v>
      </c>
      <c r="G47" s="809">
        <v>1592666667</v>
      </c>
      <c r="H47" s="809"/>
      <c r="I47" s="809"/>
      <c r="J47" s="912"/>
      <c r="K47" s="912"/>
      <c r="L47" s="917">
        <v>42594</v>
      </c>
      <c r="M47" s="917">
        <v>42594</v>
      </c>
      <c r="N47" s="41"/>
      <c r="O47" s="109">
        <f>133.27/111.82</f>
        <v>1.1918261491683064</v>
      </c>
      <c r="P47" s="40" t="s">
        <v>193</v>
      </c>
      <c r="Q47" s="925">
        <f t="shared" si="0"/>
        <v>1336324654.4904327</v>
      </c>
      <c r="R47" s="926"/>
      <c r="S47" s="940"/>
      <c r="T47" s="940"/>
      <c r="U47" s="940"/>
    </row>
    <row r="48" spans="2:21" ht="30" customHeight="1" x14ac:dyDescent="0.2">
      <c r="B48" s="336"/>
      <c r="C48" s="338"/>
      <c r="D48" s="910" t="s">
        <v>144</v>
      </c>
      <c r="E48" s="911"/>
      <c r="F48" s="79" t="s">
        <v>145</v>
      </c>
      <c r="G48" s="809">
        <v>733125000</v>
      </c>
      <c r="H48" s="809"/>
      <c r="I48" s="809"/>
      <c r="J48" s="912"/>
      <c r="K48" s="912"/>
      <c r="L48" s="917">
        <v>42601</v>
      </c>
      <c r="M48" s="917">
        <v>42601</v>
      </c>
      <c r="N48" s="41"/>
      <c r="O48" s="109">
        <f>133.27/111.82</f>
        <v>1.1918261491683064</v>
      </c>
      <c r="P48" s="40" t="s">
        <v>193</v>
      </c>
      <c r="Q48" s="925">
        <f t="shared" si="0"/>
        <v>615127466.79672837</v>
      </c>
      <c r="R48" s="926"/>
      <c r="S48" s="940"/>
      <c r="T48" s="940"/>
      <c r="U48" s="940"/>
    </row>
    <row r="49" spans="2:21" ht="30" customHeight="1" x14ac:dyDescent="0.2">
      <c r="B49" s="336"/>
      <c r="C49" s="338"/>
      <c r="D49" s="910" t="s">
        <v>144</v>
      </c>
      <c r="E49" s="911"/>
      <c r="F49" s="79" t="s">
        <v>145</v>
      </c>
      <c r="G49" s="809">
        <v>2360000000</v>
      </c>
      <c r="H49" s="809"/>
      <c r="I49" s="809"/>
      <c r="J49" s="912"/>
      <c r="K49" s="912"/>
      <c r="L49" s="917">
        <v>42613</v>
      </c>
      <c r="M49" s="917">
        <v>42613</v>
      </c>
      <c r="N49" s="41"/>
      <c r="O49" s="109">
        <f>133.27/111.82</f>
        <v>1.1918261491683064</v>
      </c>
      <c r="P49" s="40" t="s">
        <v>193</v>
      </c>
      <c r="Q49" s="925">
        <f t="shared" si="0"/>
        <v>1980154573.4223752</v>
      </c>
      <c r="R49" s="926"/>
      <c r="S49" s="940"/>
      <c r="T49" s="940"/>
      <c r="U49" s="940"/>
    </row>
    <row r="50" spans="2:21" ht="30" customHeight="1" x14ac:dyDescent="0.2">
      <c r="B50" s="336"/>
      <c r="C50" s="338"/>
      <c r="D50" s="910" t="s">
        <v>144</v>
      </c>
      <c r="E50" s="911"/>
      <c r="F50" s="79" t="s">
        <v>145</v>
      </c>
      <c r="G50" s="809">
        <v>1655875000</v>
      </c>
      <c r="H50" s="809"/>
      <c r="I50" s="809"/>
      <c r="J50" s="912"/>
      <c r="K50" s="912"/>
      <c r="L50" s="917">
        <v>42613</v>
      </c>
      <c r="M50" s="917">
        <v>42613</v>
      </c>
      <c r="N50" s="41"/>
      <c r="O50" s="109">
        <f>133.27/111.82</f>
        <v>1.1918261491683064</v>
      </c>
      <c r="P50" s="40" t="s">
        <v>193</v>
      </c>
      <c r="Q50" s="925">
        <f t="shared" si="0"/>
        <v>1389359514.5193965</v>
      </c>
      <c r="R50" s="926"/>
      <c r="S50" s="940"/>
      <c r="T50" s="940"/>
      <c r="U50" s="940"/>
    </row>
    <row r="51" spans="2:21" ht="30" customHeight="1" x14ac:dyDescent="0.2">
      <c r="B51" s="336"/>
      <c r="C51" s="338"/>
      <c r="D51" s="910" t="s">
        <v>144</v>
      </c>
      <c r="E51" s="911"/>
      <c r="F51" s="79" t="s">
        <v>145</v>
      </c>
      <c r="G51" s="809">
        <v>29000000</v>
      </c>
      <c r="H51" s="809"/>
      <c r="I51" s="809"/>
      <c r="J51" s="912"/>
      <c r="K51" s="912"/>
      <c r="L51" s="917">
        <v>42614</v>
      </c>
      <c r="M51" s="917">
        <v>42614</v>
      </c>
      <c r="N51" s="41"/>
      <c r="O51" s="109">
        <f>132.85/111.82</f>
        <v>1.1880701126810946</v>
      </c>
      <c r="P51" s="40" t="s">
        <v>194</v>
      </c>
      <c r="Q51" s="925">
        <f t="shared" si="0"/>
        <v>24409333.835152429</v>
      </c>
      <c r="R51" s="926"/>
      <c r="S51" s="940"/>
      <c r="T51" s="940"/>
      <c r="U51" s="940"/>
    </row>
    <row r="52" spans="2:21" ht="30" customHeight="1" x14ac:dyDescent="0.2">
      <c r="B52" s="336"/>
      <c r="C52" s="338"/>
      <c r="D52" s="910" t="s">
        <v>144</v>
      </c>
      <c r="E52" s="911"/>
      <c r="F52" s="79" t="s">
        <v>145</v>
      </c>
      <c r="G52" s="809">
        <v>600000000</v>
      </c>
      <c r="H52" s="809"/>
      <c r="I52" s="809"/>
      <c r="J52" s="912"/>
      <c r="K52" s="912"/>
      <c r="L52" s="917">
        <v>42627</v>
      </c>
      <c r="M52" s="917">
        <v>42627</v>
      </c>
      <c r="N52" s="41"/>
      <c r="O52" s="109">
        <f>132.85/111.82</f>
        <v>1.1880701126810946</v>
      </c>
      <c r="P52" s="40" t="s">
        <v>194</v>
      </c>
      <c r="Q52" s="925">
        <f t="shared" si="0"/>
        <v>505020700.0376364</v>
      </c>
      <c r="R52" s="926"/>
      <c r="S52" s="940"/>
      <c r="T52" s="940"/>
      <c r="U52" s="940"/>
    </row>
    <row r="53" spans="2:21" ht="30" customHeight="1" x14ac:dyDescent="0.2">
      <c r="B53" s="336"/>
      <c r="C53" s="338"/>
      <c r="D53" s="910" t="s">
        <v>144</v>
      </c>
      <c r="E53" s="911"/>
      <c r="F53" s="79" t="s">
        <v>145</v>
      </c>
      <c r="G53" s="809">
        <v>3570400000</v>
      </c>
      <c r="H53" s="809"/>
      <c r="I53" s="809"/>
      <c r="J53" s="912"/>
      <c r="K53" s="912"/>
      <c r="L53" s="917">
        <v>42629</v>
      </c>
      <c r="M53" s="917">
        <v>42629</v>
      </c>
      <c r="N53" s="41"/>
      <c r="O53" s="109">
        <f>132.85/111.82</f>
        <v>1.1880701126810946</v>
      </c>
      <c r="P53" s="40" t="s">
        <v>194</v>
      </c>
      <c r="Q53" s="925">
        <f t="shared" si="0"/>
        <v>3005209845.6906285</v>
      </c>
      <c r="R53" s="926"/>
      <c r="S53" s="940"/>
      <c r="T53" s="940"/>
      <c r="U53" s="940"/>
    </row>
    <row r="54" spans="2:21" ht="30" customHeight="1" x14ac:dyDescent="0.2">
      <c r="B54" s="336"/>
      <c r="C54" s="338"/>
      <c r="D54" s="910" t="s">
        <v>144</v>
      </c>
      <c r="E54" s="911"/>
      <c r="F54" s="79" t="s">
        <v>145</v>
      </c>
      <c r="G54" s="809">
        <v>1780266667</v>
      </c>
      <c r="H54" s="809"/>
      <c r="I54" s="809"/>
      <c r="J54" s="912"/>
      <c r="K54" s="912"/>
      <c r="L54" s="917">
        <v>42627</v>
      </c>
      <c r="M54" s="917">
        <v>42629</v>
      </c>
      <c r="N54" s="41"/>
      <c r="O54" s="109">
        <f>132.85/111.82</f>
        <v>1.1880701126810946</v>
      </c>
      <c r="P54" s="40" t="s">
        <v>194</v>
      </c>
      <c r="Q54" s="925">
        <f t="shared" si="0"/>
        <v>1498452530.7033496</v>
      </c>
      <c r="R54" s="926"/>
      <c r="S54" s="940"/>
      <c r="T54" s="940"/>
      <c r="U54" s="940"/>
    </row>
    <row r="55" spans="2:21" ht="30" customHeight="1" x14ac:dyDescent="0.2">
      <c r="B55" s="336"/>
      <c r="C55" s="338"/>
      <c r="D55" s="910" t="s">
        <v>144</v>
      </c>
      <c r="E55" s="911"/>
      <c r="F55" s="79" t="s">
        <v>145</v>
      </c>
      <c r="G55" s="809">
        <v>5000000000</v>
      </c>
      <c r="H55" s="809"/>
      <c r="I55" s="809"/>
      <c r="J55" s="912"/>
      <c r="K55" s="912"/>
      <c r="L55" s="917">
        <v>42657</v>
      </c>
      <c r="M55" s="917">
        <v>42657</v>
      </c>
      <c r="N55" s="41"/>
      <c r="O55" s="109">
        <f>132.78/111.82</f>
        <v>1.1874441065998929</v>
      </c>
      <c r="P55" s="40" t="s">
        <v>195</v>
      </c>
      <c r="Q55" s="925">
        <f t="shared" si="0"/>
        <v>4210724506.702816</v>
      </c>
      <c r="R55" s="926"/>
      <c r="S55" s="940"/>
      <c r="T55" s="940"/>
      <c r="U55" s="940"/>
    </row>
    <row r="56" spans="2:21" ht="30" customHeight="1" x14ac:dyDescent="0.2">
      <c r="B56" s="336"/>
      <c r="C56" s="338"/>
      <c r="D56" s="910" t="s">
        <v>144</v>
      </c>
      <c r="E56" s="911"/>
      <c r="F56" s="79" t="s">
        <v>145</v>
      </c>
      <c r="G56" s="809">
        <v>2900000000</v>
      </c>
      <c r="H56" s="809"/>
      <c r="I56" s="809"/>
      <c r="J56" s="912"/>
      <c r="K56" s="912"/>
      <c r="L56" s="917" t="s">
        <v>196</v>
      </c>
      <c r="M56" s="917" t="s">
        <v>196</v>
      </c>
      <c r="N56" s="41"/>
      <c r="O56" s="109">
        <f>132.78/111.82</f>
        <v>1.1874441065998929</v>
      </c>
      <c r="P56" s="40" t="s">
        <v>195</v>
      </c>
      <c r="Q56" s="925">
        <f t="shared" si="0"/>
        <v>2442220213.8876333</v>
      </c>
      <c r="R56" s="926"/>
      <c r="S56" s="940"/>
      <c r="T56" s="940"/>
      <c r="U56" s="940"/>
    </row>
    <row r="57" spans="2:21" ht="30" customHeight="1" x14ac:dyDescent="0.2">
      <c r="B57" s="336"/>
      <c r="C57" s="338"/>
      <c r="D57" s="910" t="s">
        <v>144</v>
      </c>
      <c r="E57" s="911"/>
      <c r="F57" s="79" t="s">
        <v>145</v>
      </c>
      <c r="G57" s="809">
        <v>3570400000</v>
      </c>
      <c r="H57" s="809"/>
      <c r="I57" s="809"/>
      <c r="J57" s="912"/>
      <c r="K57" s="912"/>
      <c r="L57" s="917" t="s">
        <v>197</v>
      </c>
      <c r="M57" s="917" t="s">
        <v>197</v>
      </c>
      <c r="N57" s="41"/>
      <c r="O57" s="109">
        <f>132.78/111.82</f>
        <v>1.1874441065998929</v>
      </c>
      <c r="P57" s="40" t="s">
        <v>195</v>
      </c>
      <c r="Q57" s="925">
        <f t="shared" si="0"/>
        <v>3006794155.746347</v>
      </c>
      <c r="R57" s="926"/>
      <c r="S57" s="940"/>
      <c r="T57" s="940"/>
      <c r="U57" s="940"/>
    </row>
    <row r="58" spans="2:21" ht="30" customHeight="1" x14ac:dyDescent="0.2">
      <c r="B58" s="336"/>
      <c r="C58" s="338"/>
      <c r="D58" s="910" t="s">
        <v>144</v>
      </c>
      <c r="E58" s="911"/>
      <c r="F58" s="79" t="s">
        <v>145</v>
      </c>
      <c r="G58" s="809">
        <v>5000000000</v>
      </c>
      <c r="H58" s="809"/>
      <c r="I58" s="809"/>
      <c r="J58" s="912"/>
      <c r="K58" s="912"/>
      <c r="L58" s="917" t="s">
        <v>198</v>
      </c>
      <c r="M58" s="917" t="s">
        <v>198</v>
      </c>
      <c r="N58" s="41"/>
      <c r="O58" s="109">
        <f>132.78/111.82</f>
        <v>1.1874441065998929</v>
      </c>
      <c r="P58" s="40" t="s">
        <v>195</v>
      </c>
      <c r="Q58" s="925">
        <f t="shared" si="0"/>
        <v>4210724506.702816</v>
      </c>
      <c r="R58" s="926"/>
      <c r="S58" s="941"/>
      <c r="T58" s="941"/>
      <c r="U58" s="941"/>
    </row>
    <row r="59" spans="2:21" ht="31.5" customHeight="1" x14ac:dyDescent="0.2">
      <c r="B59" s="336"/>
      <c r="C59" s="338"/>
      <c r="D59" s="910" t="s">
        <v>144</v>
      </c>
      <c r="E59" s="911"/>
      <c r="F59" s="79" t="s">
        <v>145</v>
      </c>
      <c r="G59" s="809">
        <v>433333333</v>
      </c>
      <c r="H59" s="809"/>
      <c r="I59" s="809"/>
      <c r="J59" s="912"/>
      <c r="K59" s="912"/>
      <c r="L59" s="917" t="s">
        <v>198</v>
      </c>
      <c r="M59" s="917" t="s">
        <v>198</v>
      </c>
      <c r="N59" s="41"/>
      <c r="O59" s="109">
        <f>132.78/111.82</f>
        <v>1.1874441065998929</v>
      </c>
      <c r="P59" s="40" t="s">
        <v>195</v>
      </c>
      <c r="Q59" s="925">
        <f t="shared" si="0"/>
        <v>364929456.96686244</v>
      </c>
      <c r="R59" s="926"/>
      <c r="S59" s="940"/>
      <c r="T59" s="940"/>
      <c r="U59" s="940"/>
    </row>
    <row r="60" spans="2:21" ht="27.75" customHeight="1" x14ac:dyDescent="0.2">
      <c r="B60" s="336"/>
      <c r="C60" s="338"/>
      <c r="D60" s="910" t="s">
        <v>144</v>
      </c>
      <c r="E60" s="911"/>
      <c r="F60" s="79" t="s">
        <v>145</v>
      </c>
      <c r="G60" s="809">
        <v>1260000000</v>
      </c>
      <c r="H60" s="809"/>
      <c r="I60" s="809"/>
      <c r="J60" s="912"/>
      <c r="K60" s="912"/>
      <c r="L60" s="917" t="s">
        <v>199</v>
      </c>
      <c r="M60" s="917" t="s">
        <v>199</v>
      </c>
      <c r="N60" s="41"/>
      <c r="O60" s="109">
        <f>132.7/111.82</f>
        <v>1.186728671078519</v>
      </c>
      <c r="P60" s="40" t="s">
        <v>200</v>
      </c>
      <c r="Q60" s="925">
        <f t="shared" si="0"/>
        <v>1061742275.8100981</v>
      </c>
      <c r="R60" s="926"/>
      <c r="S60" s="941"/>
      <c r="T60" s="941"/>
      <c r="U60" s="941"/>
    </row>
    <row r="61" spans="2:21" ht="31.5" customHeight="1" x14ac:dyDescent="0.2">
      <c r="B61" s="336"/>
      <c r="C61" s="338"/>
      <c r="D61" s="910" t="s">
        <v>144</v>
      </c>
      <c r="E61" s="911"/>
      <c r="F61" s="79" t="s">
        <v>145</v>
      </c>
      <c r="G61" s="809">
        <v>1890000000</v>
      </c>
      <c r="H61" s="809"/>
      <c r="I61" s="809"/>
      <c r="J61" s="943"/>
      <c r="K61" s="912"/>
      <c r="L61" s="917" t="s">
        <v>201</v>
      </c>
      <c r="M61" s="917" t="s">
        <v>201</v>
      </c>
      <c r="N61" s="41"/>
      <c r="O61" s="109">
        <f>132.7/111.82</f>
        <v>1.186728671078519</v>
      </c>
      <c r="P61" s="40" t="s">
        <v>200</v>
      </c>
      <c r="Q61" s="925">
        <f t="shared" si="0"/>
        <v>1592613413.715147</v>
      </c>
      <c r="R61" s="926"/>
      <c r="S61" s="940"/>
      <c r="T61" s="940"/>
      <c r="U61" s="940"/>
    </row>
    <row r="62" spans="2:21" ht="31.5" customHeight="1" x14ac:dyDescent="0.2">
      <c r="B62" s="336"/>
      <c r="C62" s="338"/>
      <c r="D62" s="910" t="s">
        <v>144</v>
      </c>
      <c r="E62" s="911"/>
      <c r="F62" s="79" t="s">
        <v>145</v>
      </c>
      <c r="G62" s="809">
        <v>1890000000</v>
      </c>
      <c r="H62" s="809"/>
      <c r="I62" s="809"/>
      <c r="J62" s="912"/>
      <c r="K62" s="912"/>
      <c r="L62" s="917" t="s">
        <v>202</v>
      </c>
      <c r="M62" s="917" t="s">
        <v>202</v>
      </c>
      <c r="N62" s="41"/>
      <c r="O62" s="109">
        <f>132.7/111.82</f>
        <v>1.186728671078519</v>
      </c>
      <c r="P62" s="40" t="s">
        <v>200</v>
      </c>
      <c r="Q62" s="925">
        <f t="shared" si="0"/>
        <v>1592613413.715147</v>
      </c>
      <c r="R62" s="926"/>
      <c r="S62" s="942"/>
      <c r="T62" s="942"/>
      <c r="U62" s="942"/>
    </row>
    <row r="63" spans="2:21" ht="31.5" customHeight="1" x14ac:dyDescent="0.2">
      <c r="B63" s="336"/>
      <c r="C63" s="338"/>
      <c r="D63" s="910" t="s">
        <v>144</v>
      </c>
      <c r="E63" s="911"/>
      <c r="F63" s="79" t="s">
        <v>145</v>
      </c>
      <c r="G63" s="809">
        <v>1440000000</v>
      </c>
      <c r="H63" s="809"/>
      <c r="I63" s="809"/>
      <c r="J63" s="912"/>
      <c r="K63" s="912"/>
      <c r="L63" s="917">
        <v>42755</v>
      </c>
      <c r="M63" s="917" t="s">
        <v>202</v>
      </c>
      <c r="N63" s="41"/>
      <c r="O63" s="109">
        <f>133.4/111.82</f>
        <v>1.1929887318905386</v>
      </c>
      <c r="P63" s="40" t="s">
        <v>203</v>
      </c>
      <c r="Q63" s="925">
        <f t="shared" si="0"/>
        <v>1207052473.7631183</v>
      </c>
      <c r="R63" s="926"/>
      <c r="S63" s="942"/>
      <c r="T63" s="942"/>
      <c r="U63" s="942"/>
    </row>
    <row r="64" spans="2:21" ht="31.5" customHeight="1" x14ac:dyDescent="0.2">
      <c r="B64" s="336"/>
      <c r="C64" s="338"/>
      <c r="D64" s="910" t="s">
        <v>144</v>
      </c>
      <c r="E64" s="911"/>
      <c r="F64" s="79" t="s">
        <v>145</v>
      </c>
      <c r="G64" s="809">
        <v>1440000000</v>
      </c>
      <c r="H64" s="809"/>
      <c r="I64" s="809"/>
      <c r="J64" s="912"/>
      <c r="K64" s="912"/>
      <c r="L64" s="917">
        <v>42755</v>
      </c>
      <c r="M64" s="917" t="s">
        <v>202</v>
      </c>
      <c r="N64" s="41"/>
      <c r="O64" s="109">
        <f>133.4/111.82</f>
        <v>1.1929887318905386</v>
      </c>
      <c r="P64" s="40" t="s">
        <v>203</v>
      </c>
      <c r="Q64" s="925">
        <f t="shared" si="0"/>
        <v>1207052473.7631183</v>
      </c>
      <c r="R64" s="926"/>
      <c r="S64" s="942"/>
      <c r="T64" s="942"/>
      <c r="U64" s="942"/>
    </row>
    <row r="65" spans="2:21" ht="31.5" customHeight="1" x14ac:dyDescent="0.2">
      <c r="B65" s="336"/>
      <c r="C65" s="338"/>
      <c r="D65" s="910" t="s">
        <v>144</v>
      </c>
      <c r="E65" s="911"/>
      <c r="F65" s="79" t="s">
        <v>145</v>
      </c>
      <c r="G65" s="809">
        <v>960000000</v>
      </c>
      <c r="H65" s="809"/>
      <c r="I65" s="809"/>
      <c r="J65" s="912"/>
      <c r="K65" s="912"/>
      <c r="L65" s="917" t="s">
        <v>204</v>
      </c>
      <c r="M65" s="917" t="s">
        <v>202</v>
      </c>
      <c r="N65" s="41"/>
      <c r="O65" s="109">
        <f>134.77/111.82</f>
        <v>1.2052405651940621</v>
      </c>
      <c r="P65" s="40" t="s">
        <v>205</v>
      </c>
      <c r="Q65" s="925">
        <f t="shared" si="0"/>
        <v>796521481.04177475</v>
      </c>
      <c r="R65" s="926"/>
      <c r="S65" s="942"/>
      <c r="T65" s="942"/>
      <c r="U65" s="942"/>
    </row>
    <row r="66" spans="2:21" ht="31.5" customHeight="1" x14ac:dyDescent="0.2">
      <c r="B66" s="336"/>
      <c r="C66" s="338"/>
      <c r="D66" s="910" t="s">
        <v>144</v>
      </c>
      <c r="E66" s="911"/>
      <c r="F66" s="79" t="s">
        <v>145</v>
      </c>
      <c r="G66" s="809">
        <v>3450000000</v>
      </c>
      <c r="H66" s="809"/>
      <c r="I66" s="809"/>
      <c r="J66" s="912"/>
      <c r="K66" s="912"/>
      <c r="L66" s="917">
        <v>42826</v>
      </c>
      <c r="M66" s="917" t="s">
        <v>202</v>
      </c>
      <c r="N66" s="41"/>
      <c r="O66" s="109">
        <f>134.77/111.82</f>
        <v>1.2052405651940621</v>
      </c>
      <c r="P66" s="40" t="s">
        <v>206</v>
      </c>
      <c r="Q66" s="925">
        <f t="shared" si="0"/>
        <v>2862499072.4938779</v>
      </c>
      <c r="R66" s="926"/>
      <c r="S66" s="942"/>
      <c r="T66" s="942"/>
      <c r="U66" s="942"/>
    </row>
    <row r="67" spans="2:21" ht="31.5" customHeight="1" x14ac:dyDescent="0.2">
      <c r="B67" s="336"/>
      <c r="C67" s="338"/>
      <c r="D67" s="910" t="s">
        <v>144</v>
      </c>
      <c r="E67" s="911"/>
      <c r="F67" s="79" t="s">
        <v>145</v>
      </c>
      <c r="G67" s="809">
        <v>2300000000</v>
      </c>
      <c r="H67" s="809"/>
      <c r="I67" s="809"/>
      <c r="J67" s="938"/>
      <c r="K67" s="912"/>
      <c r="L67" s="917">
        <v>42788</v>
      </c>
      <c r="M67" s="917" t="s">
        <v>202</v>
      </c>
      <c r="N67" s="41"/>
      <c r="O67" s="109">
        <f>134.77/111.82</f>
        <v>1.2052405651940621</v>
      </c>
      <c r="P67" s="40" t="s">
        <v>206</v>
      </c>
      <c r="Q67" s="925">
        <f t="shared" si="0"/>
        <v>1908332714.9959188</v>
      </c>
      <c r="R67" s="926"/>
      <c r="S67" s="942"/>
      <c r="T67" s="942"/>
      <c r="U67" s="942"/>
    </row>
    <row r="68" spans="2:21" ht="31.5" customHeight="1" x14ac:dyDescent="0.2">
      <c r="B68" s="336"/>
      <c r="C68" s="338"/>
      <c r="D68" s="910" t="s">
        <v>144</v>
      </c>
      <c r="E68" s="911"/>
      <c r="F68" s="79" t="s">
        <v>145</v>
      </c>
      <c r="G68" s="809">
        <v>3450000000</v>
      </c>
      <c r="H68" s="809"/>
      <c r="I68" s="809"/>
      <c r="J68" s="912"/>
      <c r="K68" s="912"/>
      <c r="L68" s="917">
        <v>42786</v>
      </c>
      <c r="M68" s="917" t="s">
        <v>202</v>
      </c>
      <c r="N68" s="41"/>
      <c r="O68" s="109">
        <f>136.12/111.82</f>
        <v>1.2173135396172421</v>
      </c>
      <c r="P68" s="40" t="s">
        <v>206</v>
      </c>
      <c r="Q68" s="925">
        <f t="shared" si="0"/>
        <v>2834109609.1683807</v>
      </c>
      <c r="R68" s="926"/>
      <c r="S68" s="942"/>
      <c r="T68" s="942"/>
      <c r="U68" s="942"/>
    </row>
    <row r="69" spans="2:21" ht="31.5" customHeight="1" x14ac:dyDescent="0.2">
      <c r="B69" s="336"/>
      <c r="C69" s="338"/>
      <c r="D69" s="910" t="s">
        <v>144</v>
      </c>
      <c r="E69" s="911"/>
      <c r="F69" s="79" t="s">
        <v>145</v>
      </c>
      <c r="G69" s="809">
        <v>330000000</v>
      </c>
      <c r="H69" s="809"/>
      <c r="I69" s="809"/>
      <c r="J69" s="938"/>
      <c r="K69" s="912"/>
      <c r="L69" s="917">
        <v>42842</v>
      </c>
      <c r="M69" s="917" t="s">
        <v>202</v>
      </c>
      <c r="N69" s="41"/>
      <c r="O69" s="109">
        <f t="shared" ref="O69:O71" si="1">136.76/111.82</f>
        <v>1.2230370237882311</v>
      </c>
      <c r="P69" s="40" t="s">
        <v>206</v>
      </c>
      <c r="Q69" s="925">
        <f t="shared" si="0"/>
        <v>269820122.84293652</v>
      </c>
      <c r="R69" s="926"/>
      <c r="S69" s="942"/>
      <c r="T69" s="942"/>
      <c r="U69" s="942"/>
    </row>
    <row r="70" spans="2:21" ht="31.5" customHeight="1" x14ac:dyDescent="0.2">
      <c r="B70" s="336"/>
      <c r="C70" s="338"/>
      <c r="D70" s="910" t="s">
        <v>144</v>
      </c>
      <c r="E70" s="911"/>
      <c r="F70" s="79" t="s">
        <v>145</v>
      </c>
      <c r="G70" s="809">
        <v>90000000</v>
      </c>
      <c r="H70" s="809"/>
      <c r="I70" s="809"/>
      <c r="J70" s="912"/>
      <c r="K70" s="912"/>
      <c r="L70" s="944" t="s">
        <v>207</v>
      </c>
      <c r="M70" s="945"/>
      <c r="N70" s="41"/>
      <c r="O70" s="109">
        <f t="shared" si="1"/>
        <v>1.2230370237882311</v>
      </c>
      <c r="P70" s="40" t="s">
        <v>206</v>
      </c>
      <c r="Q70" s="925">
        <f t="shared" si="0"/>
        <v>73587306.229891777</v>
      </c>
      <c r="R70" s="926"/>
      <c r="S70" s="942"/>
      <c r="T70" s="942"/>
      <c r="U70" s="942"/>
    </row>
    <row r="71" spans="2:21" ht="31.5" customHeight="1" x14ac:dyDescent="0.2">
      <c r="B71" s="336"/>
      <c r="C71" s="338"/>
      <c r="D71" s="910" t="s">
        <v>144</v>
      </c>
      <c r="E71" s="911"/>
      <c r="F71" s="79" t="s">
        <v>145</v>
      </c>
      <c r="G71" s="809">
        <v>420000000</v>
      </c>
      <c r="H71" s="809"/>
      <c r="I71" s="809"/>
      <c r="J71" s="938"/>
      <c r="K71" s="912"/>
      <c r="L71" s="917" t="s">
        <v>208</v>
      </c>
      <c r="M71" s="917" t="s">
        <v>202</v>
      </c>
      <c r="N71" s="41"/>
      <c r="O71" s="109">
        <f t="shared" si="1"/>
        <v>1.2230370237882311</v>
      </c>
      <c r="P71" s="40" t="s">
        <v>206</v>
      </c>
      <c r="Q71" s="925">
        <f t="shared" si="0"/>
        <v>343407429.07282829</v>
      </c>
      <c r="R71" s="926"/>
      <c r="S71" s="942"/>
      <c r="T71" s="942"/>
      <c r="U71" s="942"/>
    </row>
    <row r="72" spans="2:21" ht="31.5" customHeight="1" x14ac:dyDescent="0.2">
      <c r="B72" s="336"/>
      <c r="C72" s="338"/>
      <c r="D72" s="910" t="s">
        <v>144</v>
      </c>
      <c r="E72" s="911"/>
      <c r="F72" s="79" t="s">
        <v>145</v>
      </c>
      <c r="G72" s="809">
        <v>75000000</v>
      </c>
      <c r="H72" s="809"/>
      <c r="I72" s="809"/>
      <c r="J72" s="912"/>
      <c r="K72" s="912"/>
      <c r="L72" s="917" t="s">
        <v>209</v>
      </c>
      <c r="M72" s="917" t="s">
        <v>202</v>
      </c>
      <c r="N72" s="41"/>
      <c r="O72" s="109">
        <f t="shared" ref="O72:O79" si="2">137.4/111.82</f>
        <v>1.2287605079592203</v>
      </c>
      <c r="P72" s="40" t="s">
        <v>210</v>
      </c>
      <c r="Q72" s="925">
        <f t="shared" si="0"/>
        <v>61037117.903930128</v>
      </c>
      <c r="R72" s="926"/>
      <c r="S72" s="942"/>
      <c r="T72" s="942"/>
      <c r="U72" s="942"/>
    </row>
    <row r="73" spans="2:21" ht="31.5" customHeight="1" x14ac:dyDescent="0.2">
      <c r="B73" s="336"/>
      <c r="C73" s="338"/>
      <c r="D73" s="910" t="s">
        <v>144</v>
      </c>
      <c r="E73" s="911"/>
      <c r="F73" s="79" t="s">
        <v>145</v>
      </c>
      <c r="G73" s="809">
        <v>280000000</v>
      </c>
      <c r="H73" s="809"/>
      <c r="I73" s="809"/>
      <c r="J73" s="912"/>
      <c r="K73" s="912"/>
      <c r="L73" s="917" t="s">
        <v>211</v>
      </c>
      <c r="M73" s="917" t="s">
        <v>202</v>
      </c>
      <c r="N73" s="41"/>
      <c r="O73" s="109">
        <f t="shared" si="2"/>
        <v>1.2287605079592203</v>
      </c>
      <c r="P73" s="40" t="s">
        <v>210</v>
      </c>
      <c r="Q73" s="925">
        <f t="shared" si="0"/>
        <v>227871906.84133914</v>
      </c>
      <c r="R73" s="926"/>
      <c r="S73" s="942"/>
      <c r="T73" s="942"/>
      <c r="U73" s="942"/>
    </row>
    <row r="74" spans="2:21" ht="31.5" customHeight="1" x14ac:dyDescent="0.2">
      <c r="B74" s="336"/>
      <c r="C74" s="338"/>
      <c r="D74" s="910" t="s">
        <v>144</v>
      </c>
      <c r="E74" s="911"/>
      <c r="F74" s="79" t="s">
        <v>145</v>
      </c>
      <c r="G74" s="809">
        <v>50000000</v>
      </c>
      <c r="H74" s="809"/>
      <c r="I74" s="809"/>
      <c r="J74" s="912"/>
      <c r="K74" s="912"/>
      <c r="L74" s="917" t="s">
        <v>212</v>
      </c>
      <c r="M74" s="917" t="s">
        <v>202</v>
      </c>
      <c r="N74" s="41"/>
      <c r="O74" s="109">
        <f t="shared" si="2"/>
        <v>1.2287605079592203</v>
      </c>
      <c r="P74" s="40" t="s">
        <v>210</v>
      </c>
      <c r="Q74" s="925">
        <f t="shared" si="0"/>
        <v>40691411.935953416</v>
      </c>
      <c r="R74" s="926"/>
      <c r="S74" s="942"/>
      <c r="T74" s="942"/>
      <c r="U74" s="942"/>
    </row>
    <row r="75" spans="2:21" ht="31.5" customHeight="1" x14ac:dyDescent="0.2">
      <c r="B75" s="336"/>
      <c r="C75" s="338"/>
      <c r="D75" s="910" t="s">
        <v>144</v>
      </c>
      <c r="E75" s="911"/>
      <c r="F75" s="79" t="s">
        <v>145</v>
      </c>
      <c r="G75" s="809">
        <v>187500000</v>
      </c>
      <c r="H75" s="809"/>
      <c r="I75" s="809"/>
      <c r="J75" s="912"/>
      <c r="K75" s="912"/>
      <c r="L75" s="917" t="s">
        <v>213</v>
      </c>
      <c r="M75" s="917" t="s">
        <v>202</v>
      </c>
      <c r="N75" s="41"/>
      <c r="O75" s="109">
        <f t="shared" si="2"/>
        <v>1.2287605079592203</v>
      </c>
      <c r="P75" s="40" t="s">
        <v>210</v>
      </c>
      <c r="Q75" s="925">
        <f t="shared" si="0"/>
        <v>152592794.75982532</v>
      </c>
      <c r="R75" s="926"/>
      <c r="S75" s="942"/>
      <c r="T75" s="942"/>
      <c r="U75" s="942"/>
    </row>
    <row r="76" spans="2:21" ht="31.5" customHeight="1" x14ac:dyDescent="0.2">
      <c r="B76" s="336"/>
      <c r="C76" s="338"/>
      <c r="D76" s="910" t="s">
        <v>144</v>
      </c>
      <c r="E76" s="911"/>
      <c r="F76" s="79" t="s">
        <v>145</v>
      </c>
      <c r="G76" s="809">
        <v>100000000</v>
      </c>
      <c r="H76" s="809"/>
      <c r="I76" s="809"/>
      <c r="J76" s="912"/>
      <c r="K76" s="912"/>
      <c r="L76" s="917" t="s">
        <v>214</v>
      </c>
      <c r="M76" s="917" t="s">
        <v>202</v>
      </c>
      <c r="N76" s="41"/>
      <c r="O76" s="109">
        <f t="shared" si="2"/>
        <v>1.2287605079592203</v>
      </c>
      <c r="P76" s="40" t="s">
        <v>210</v>
      </c>
      <c r="Q76" s="925">
        <f t="shared" si="0"/>
        <v>81382823.871906832</v>
      </c>
      <c r="R76" s="926"/>
      <c r="S76" s="942"/>
      <c r="T76" s="942"/>
      <c r="U76" s="942"/>
    </row>
    <row r="77" spans="2:21" ht="31.5" customHeight="1" x14ac:dyDescent="0.2">
      <c r="B77" s="336"/>
      <c r="C77" s="338"/>
      <c r="D77" s="910" t="s">
        <v>144</v>
      </c>
      <c r="E77" s="911"/>
      <c r="F77" s="79" t="s">
        <v>145</v>
      </c>
      <c r="G77" s="809">
        <v>187500000</v>
      </c>
      <c r="H77" s="809"/>
      <c r="I77" s="809"/>
      <c r="J77" s="912"/>
      <c r="K77" s="912"/>
      <c r="L77" s="917" t="s">
        <v>215</v>
      </c>
      <c r="M77" s="917" t="s">
        <v>202</v>
      </c>
      <c r="N77" s="41"/>
      <c r="O77" s="109">
        <f t="shared" si="2"/>
        <v>1.2287605079592203</v>
      </c>
      <c r="P77" s="40" t="s">
        <v>210</v>
      </c>
      <c r="Q77" s="925">
        <f t="shared" si="0"/>
        <v>152592794.75982532</v>
      </c>
      <c r="R77" s="926"/>
      <c r="S77" s="942"/>
      <c r="T77" s="942"/>
      <c r="U77" s="942"/>
    </row>
    <row r="78" spans="2:21" ht="31.5" customHeight="1" x14ac:dyDescent="0.2">
      <c r="B78" s="336"/>
      <c r="C78" s="338"/>
      <c r="D78" s="910" t="s">
        <v>144</v>
      </c>
      <c r="E78" s="911"/>
      <c r="F78" s="79" t="s">
        <v>145</v>
      </c>
      <c r="G78" s="809">
        <v>90000000</v>
      </c>
      <c r="H78" s="809"/>
      <c r="I78" s="809"/>
      <c r="J78" s="912"/>
      <c r="K78" s="912"/>
      <c r="L78" s="917" t="s">
        <v>215</v>
      </c>
      <c r="M78" s="917" t="s">
        <v>202</v>
      </c>
      <c r="N78" s="41"/>
      <c r="O78" s="109">
        <f t="shared" si="2"/>
        <v>1.2287605079592203</v>
      </c>
      <c r="P78" s="40" t="s">
        <v>210</v>
      </c>
      <c r="Q78" s="925">
        <f t="shared" si="0"/>
        <v>73244541.484716147</v>
      </c>
      <c r="R78" s="926"/>
      <c r="S78" s="942"/>
      <c r="T78" s="942"/>
      <c r="U78" s="942"/>
    </row>
    <row r="79" spans="2:21" ht="31.5" customHeight="1" x14ac:dyDescent="0.2">
      <c r="B79" s="336"/>
      <c r="C79" s="338"/>
      <c r="D79" s="910" t="s">
        <v>144</v>
      </c>
      <c r="E79" s="911"/>
      <c r="F79" s="79" t="s">
        <v>145</v>
      </c>
      <c r="G79" s="809">
        <v>25000000</v>
      </c>
      <c r="H79" s="809"/>
      <c r="I79" s="809"/>
      <c r="J79" s="938"/>
      <c r="K79" s="912"/>
      <c r="L79" s="917" t="s">
        <v>216</v>
      </c>
      <c r="M79" s="917" t="s">
        <v>202</v>
      </c>
      <c r="N79" s="41"/>
      <c r="O79" s="109">
        <f t="shared" si="2"/>
        <v>1.2287605079592203</v>
      </c>
      <c r="P79" s="40" t="s">
        <v>210</v>
      </c>
      <c r="Q79" s="925">
        <f t="shared" ref="Q79:Q110" si="3">+G79/O79</f>
        <v>20345705.967976708</v>
      </c>
      <c r="R79" s="926"/>
      <c r="S79" s="942"/>
      <c r="T79" s="942"/>
      <c r="U79" s="942"/>
    </row>
    <row r="80" spans="2:21" ht="31.5" customHeight="1" x14ac:dyDescent="0.2">
      <c r="B80" s="336"/>
      <c r="C80" s="338"/>
      <c r="D80" s="910" t="s">
        <v>144</v>
      </c>
      <c r="E80" s="911"/>
      <c r="F80" s="79" t="s">
        <v>145</v>
      </c>
      <c r="G80" s="809">
        <v>15000000</v>
      </c>
      <c r="H80" s="809"/>
      <c r="I80" s="809"/>
      <c r="J80" s="938"/>
      <c r="K80" s="912"/>
      <c r="L80" s="917" t="s">
        <v>217</v>
      </c>
      <c r="M80" s="917" t="s">
        <v>202</v>
      </c>
      <c r="N80" s="41"/>
      <c r="O80" s="109">
        <f>138.05/111.82</f>
        <v>1.2345734215703812</v>
      </c>
      <c r="P80" s="40" t="s">
        <v>218</v>
      </c>
      <c r="Q80" s="925">
        <f t="shared" si="3"/>
        <v>12149945.67185802</v>
      </c>
      <c r="R80" s="926"/>
      <c r="S80" s="942"/>
      <c r="T80" s="942"/>
      <c r="U80" s="942"/>
    </row>
    <row r="81" spans="2:21" ht="31.5" customHeight="1" x14ac:dyDescent="0.2">
      <c r="B81" s="336"/>
      <c r="C81" s="338"/>
      <c r="D81" s="910" t="s">
        <v>144</v>
      </c>
      <c r="E81" s="911"/>
      <c r="F81" s="79" t="s">
        <v>145</v>
      </c>
      <c r="G81" s="809">
        <v>10000000</v>
      </c>
      <c r="H81" s="809"/>
      <c r="I81" s="809"/>
      <c r="J81" s="938"/>
      <c r="K81" s="912"/>
      <c r="L81" s="917" t="s">
        <v>219</v>
      </c>
      <c r="M81" s="917" t="s">
        <v>202</v>
      </c>
      <c r="N81" s="41"/>
      <c r="O81" s="109">
        <f>138.05/111.82</f>
        <v>1.2345734215703812</v>
      </c>
      <c r="P81" s="40" t="s">
        <v>220</v>
      </c>
      <c r="Q81" s="925">
        <f t="shared" si="3"/>
        <v>8099963.7812386798</v>
      </c>
      <c r="R81" s="926"/>
      <c r="S81" s="942"/>
      <c r="T81" s="942"/>
      <c r="U81" s="942"/>
    </row>
    <row r="82" spans="2:21" ht="31.5" customHeight="1" x14ac:dyDescent="0.2">
      <c r="B82" s="195"/>
      <c r="C82" s="197"/>
      <c r="D82" s="910" t="s">
        <v>144</v>
      </c>
      <c r="E82" s="911"/>
      <c r="F82" s="79" t="s">
        <v>145</v>
      </c>
      <c r="G82" s="809">
        <v>2336000000</v>
      </c>
      <c r="H82" s="809"/>
      <c r="I82" s="809"/>
      <c r="J82" s="912"/>
      <c r="K82" s="912"/>
      <c r="L82" s="917">
        <v>43196</v>
      </c>
      <c r="M82" s="917"/>
      <c r="N82" s="41"/>
      <c r="O82" s="109">
        <f>141.05/111.82</f>
        <v>1.2614022536218925</v>
      </c>
      <c r="P82" s="40" t="s">
        <v>221</v>
      </c>
      <c r="Q82" s="925">
        <f t="shared" si="3"/>
        <v>1851907266.9266214</v>
      </c>
      <c r="R82" s="926"/>
      <c r="S82" s="946"/>
      <c r="T82" s="947"/>
      <c r="U82" s="948"/>
    </row>
    <row r="83" spans="2:21" ht="31.5" customHeight="1" x14ac:dyDescent="0.2">
      <c r="B83" s="195"/>
      <c r="C83" s="197"/>
      <c r="D83" s="910" t="s">
        <v>144</v>
      </c>
      <c r="E83" s="911"/>
      <c r="F83" s="79" t="s">
        <v>145</v>
      </c>
      <c r="G83" s="809">
        <v>3504000000</v>
      </c>
      <c r="H83" s="809"/>
      <c r="I83" s="809"/>
      <c r="J83" s="912"/>
      <c r="K83" s="912"/>
      <c r="L83" s="917">
        <v>43200</v>
      </c>
      <c r="M83" s="917"/>
      <c r="N83" s="41"/>
      <c r="O83" s="109">
        <f t="shared" ref="O83:O84" si="4">141.05/111.82</f>
        <v>1.2614022536218925</v>
      </c>
      <c r="P83" s="40" t="s">
        <v>221</v>
      </c>
      <c r="Q83" s="925">
        <f t="shared" si="3"/>
        <v>2777860900.3899322</v>
      </c>
      <c r="R83" s="926"/>
      <c r="S83" s="946"/>
      <c r="T83" s="947"/>
      <c r="U83" s="948"/>
    </row>
    <row r="84" spans="2:21" ht="31.5" customHeight="1" x14ac:dyDescent="0.2">
      <c r="B84" s="336"/>
      <c r="C84" s="338"/>
      <c r="D84" s="910" t="s">
        <v>144</v>
      </c>
      <c r="E84" s="911"/>
      <c r="F84" s="79" t="s">
        <v>145</v>
      </c>
      <c r="G84" s="809">
        <v>3504000000</v>
      </c>
      <c r="H84" s="809"/>
      <c r="I84" s="809"/>
      <c r="J84" s="912"/>
      <c r="K84" s="912"/>
      <c r="L84" s="917">
        <v>43200</v>
      </c>
      <c r="M84" s="917"/>
      <c r="N84" s="41"/>
      <c r="O84" s="109">
        <f t="shared" si="4"/>
        <v>1.2614022536218925</v>
      </c>
      <c r="P84" s="40" t="s">
        <v>221</v>
      </c>
      <c r="Q84" s="925">
        <f t="shared" si="3"/>
        <v>2777860900.3899322</v>
      </c>
      <c r="R84" s="926"/>
      <c r="S84" s="942"/>
      <c r="T84" s="942"/>
      <c r="U84" s="942"/>
    </row>
    <row r="85" spans="2:21" ht="31.5" customHeight="1" x14ac:dyDescent="0.2">
      <c r="B85" s="195"/>
      <c r="C85" s="197"/>
      <c r="D85" s="910" t="s">
        <v>144</v>
      </c>
      <c r="E85" s="911"/>
      <c r="F85" s="79" t="s">
        <v>145</v>
      </c>
      <c r="G85" s="925">
        <v>18750000000</v>
      </c>
      <c r="H85" s="926"/>
      <c r="I85" s="207"/>
      <c r="J85" s="912"/>
      <c r="K85" s="912"/>
      <c r="L85" s="917">
        <v>43304</v>
      </c>
      <c r="M85" s="917"/>
      <c r="N85" s="72"/>
      <c r="O85" s="109">
        <f>142.28/111.82</f>
        <v>1.272402074763012</v>
      </c>
      <c r="P85" s="51" t="s">
        <v>394</v>
      </c>
      <c r="Q85" s="925">
        <f t="shared" si="3"/>
        <v>14735908068.597132</v>
      </c>
      <c r="R85" s="926"/>
      <c r="S85" s="946" t="s">
        <v>396</v>
      </c>
      <c r="T85" s="947"/>
      <c r="U85" s="948"/>
    </row>
    <row r="86" spans="2:21" ht="40.5" customHeight="1" x14ac:dyDescent="0.2">
      <c r="B86" s="195"/>
      <c r="C86" s="197"/>
      <c r="D86" s="910" t="s">
        <v>144</v>
      </c>
      <c r="E86" s="911"/>
      <c r="F86" s="79" t="s">
        <v>145</v>
      </c>
      <c r="G86" s="925">
        <v>6250000000</v>
      </c>
      <c r="H86" s="926"/>
      <c r="I86" s="207"/>
      <c r="J86" s="912"/>
      <c r="K86" s="912"/>
      <c r="L86" s="917">
        <v>43326</v>
      </c>
      <c r="M86" s="917"/>
      <c r="N86" s="72"/>
      <c r="O86" s="109">
        <f>142.1/111.82</f>
        <v>1.2707923448399214</v>
      </c>
      <c r="P86" s="51" t="s">
        <v>397</v>
      </c>
      <c r="Q86" s="925">
        <f t="shared" si="3"/>
        <v>4918191414.4968328</v>
      </c>
      <c r="R86" s="926"/>
      <c r="S86" s="946" t="s">
        <v>396</v>
      </c>
      <c r="T86" s="947"/>
      <c r="U86" s="948"/>
    </row>
    <row r="87" spans="2:21" ht="40.5" customHeight="1" x14ac:dyDescent="0.2">
      <c r="B87" s="195"/>
      <c r="C87" s="197"/>
      <c r="D87" s="910" t="s">
        <v>144</v>
      </c>
      <c r="E87" s="911"/>
      <c r="F87" s="79" t="s">
        <v>145</v>
      </c>
      <c r="G87" s="925">
        <v>1200000000</v>
      </c>
      <c r="H87" s="926"/>
      <c r="I87" s="207"/>
      <c r="J87" s="912"/>
      <c r="K87" s="912"/>
      <c r="L87" s="917">
        <v>43349</v>
      </c>
      <c r="M87" s="917"/>
      <c r="N87" s="72"/>
      <c r="O87" s="109">
        <f>142.27/111.82</f>
        <v>1.2723126453228404</v>
      </c>
      <c r="P87" s="51" t="s">
        <v>398</v>
      </c>
      <c r="Q87" s="925">
        <f t="shared" si="3"/>
        <v>943164405.70745754</v>
      </c>
      <c r="R87" s="926"/>
      <c r="S87" s="946" t="s">
        <v>396</v>
      </c>
      <c r="T87" s="947"/>
      <c r="U87" s="948"/>
    </row>
    <row r="88" spans="2:21" ht="40.5" customHeight="1" x14ac:dyDescent="0.2">
      <c r="B88" s="195"/>
      <c r="C88" s="197"/>
      <c r="D88" s="910" t="s">
        <v>144</v>
      </c>
      <c r="E88" s="911"/>
      <c r="F88" s="79" t="s">
        <v>145</v>
      </c>
      <c r="G88" s="925">
        <v>31260000000</v>
      </c>
      <c r="H88" s="926"/>
      <c r="I88" s="207"/>
      <c r="J88" s="912"/>
      <c r="K88" s="912"/>
      <c r="L88" s="917">
        <v>43350</v>
      </c>
      <c r="M88" s="917"/>
      <c r="N88" s="72"/>
      <c r="O88" s="109">
        <f>142.27/111.82</f>
        <v>1.2723126453228404</v>
      </c>
      <c r="P88" s="51" t="s">
        <v>398</v>
      </c>
      <c r="Q88" s="925">
        <f t="shared" si="3"/>
        <v>24569432768.679268</v>
      </c>
      <c r="R88" s="926"/>
      <c r="S88" s="946" t="s">
        <v>396</v>
      </c>
      <c r="T88" s="947"/>
      <c r="U88" s="948"/>
    </row>
    <row r="89" spans="2:21" ht="40.5" customHeight="1" x14ac:dyDescent="0.2">
      <c r="B89" s="195"/>
      <c r="C89" s="197"/>
      <c r="D89" s="910" t="s">
        <v>144</v>
      </c>
      <c r="E89" s="911"/>
      <c r="F89" s="79" t="s">
        <v>145</v>
      </c>
      <c r="G89" s="925">
        <v>774948587</v>
      </c>
      <c r="H89" s="926"/>
      <c r="I89" s="207"/>
      <c r="J89" s="912"/>
      <c r="K89" s="912"/>
      <c r="L89" s="917">
        <v>43367</v>
      </c>
      <c r="M89" s="917"/>
      <c r="N89" s="72"/>
      <c r="O89" s="109">
        <f t="shared" ref="O89:O92" si="5">142.27/111.82</f>
        <v>1.2723126453228404</v>
      </c>
      <c r="P89" s="51" t="s">
        <v>398</v>
      </c>
      <c r="Q89" s="925">
        <f t="shared" si="3"/>
        <v>609086602.92640746</v>
      </c>
      <c r="R89" s="926"/>
      <c r="S89" s="946" t="s">
        <v>396</v>
      </c>
      <c r="T89" s="947"/>
      <c r="U89" s="948"/>
    </row>
    <row r="90" spans="2:21" ht="40.5" customHeight="1" x14ac:dyDescent="0.2">
      <c r="B90" s="195"/>
      <c r="C90" s="197"/>
      <c r="D90" s="910" t="s">
        <v>144</v>
      </c>
      <c r="E90" s="911"/>
      <c r="F90" s="79" t="s">
        <v>145</v>
      </c>
      <c r="G90" s="925">
        <v>500000000</v>
      </c>
      <c r="H90" s="926"/>
      <c r="I90" s="207"/>
      <c r="J90" s="912"/>
      <c r="K90" s="912"/>
      <c r="L90" s="917">
        <v>43368</v>
      </c>
      <c r="M90" s="917"/>
      <c r="N90" s="72"/>
      <c r="O90" s="109">
        <f t="shared" si="5"/>
        <v>1.2723126453228404</v>
      </c>
      <c r="P90" s="51" t="s">
        <v>398</v>
      </c>
      <c r="Q90" s="925">
        <f t="shared" si="3"/>
        <v>392985169.044774</v>
      </c>
      <c r="R90" s="926"/>
      <c r="S90" s="946" t="s">
        <v>396</v>
      </c>
      <c r="T90" s="947"/>
      <c r="U90" s="948"/>
    </row>
    <row r="91" spans="2:21" ht="40.5" customHeight="1" x14ac:dyDescent="0.2">
      <c r="B91" s="195"/>
      <c r="C91" s="197"/>
      <c r="D91" s="910" t="s">
        <v>144</v>
      </c>
      <c r="E91" s="911"/>
      <c r="F91" s="79" t="s">
        <v>145</v>
      </c>
      <c r="G91" s="925">
        <v>15938500</v>
      </c>
      <c r="H91" s="926"/>
      <c r="I91" s="207"/>
      <c r="J91" s="912"/>
      <c r="K91" s="912"/>
      <c r="L91" s="917">
        <v>43369</v>
      </c>
      <c r="M91" s="917"/>
      <c r="N91" s="72"/>
      <c r="O91" s="109">
        <f t="shared" si="5"/>
        <v>1.2723126453228404</v>
      </c>
      <c r="P91" s="51" t="s">
        <v>398</v>
      </c>
      <c r="Q91" s="925">
        <f t="shared" si="3"/>
        <v>12527188.233640261</v>
      </c>
      <c r="R91" s="926"/>
      <c r="S91" s="946" t="s">
        <v>396</v>
      </c>
      <c r="T91" s="947"/>
      <c r="U91" s="948"/>
    </row>
    <row r="92" spans="2:21" ht="40.5" customHeight="1" x14ac:dyDescent="0.2">
      <c r="B92" s="195"/>
      <c r="C92" s="197"/>
      <c r="D92" s="910" t="s">
        <v>144</v>
      </c>
      <c r="E92" s="911"/>
      <c r="F92" s="79" t="s">
        <v>145</v>
      </c>
      <c r="G92" s="925">
        <v>3849112913</v>
      </c>
      <c r="H92" s="926"/>
      <c r="I92" s="207"/>
      <c r="J92" s="912"/>
      <c r="K92" s="912"/>
      <c r="L92" s="917">
        <v>43370</v>
      </c>
      <c r="M92" s="917"/>
      <c r="N92" s="72"/>
      <c r="O92" s="109">
        <f t="shared" si="5"/>
        <v>1.2723126453228404</v>
      </c>
      <c r="P92" s="51" t="s">
        <v>398</v>
      </c>
      <c r="Q92" s="925">
        <f t="shared" si="3"/>
        <v>3025288577.5754547</v>
      </c>
      <c r="R92" s="926"/>
      <c r="S92" s="946" t="s">
        <v>396</v>
      </c>
      <c r="T92" s="947"/>
      <c r="U92" s="948"/>
    </row>
    <row r="93" spans="2:21" ht="40.5" customHeight="1" x14ac:dyDescent="0.2">
      <c r="B93" s="195"/>
      <c r="C93" s="197"/>
      <c r="D93" s="910" t="s">
        <v>144</v>
      </c>
      <c r="E93" s="911"/>
      <c r="F93" s="79" t="s">
        <v>145</v>
      </c>
      <c r="G93" s="925">
        <v>22318303139</v>
      </c>
      <c r="H93" s="926"/>
      <c r="I93" s="207"/>
      <c r="J93" s="912"/>
      <c r="K93" s="912"/>
      <c r="L93" s="917">
        <v>43383</v>
      </c>
      <c r="M93" s="917"/>
      <c r="N93" s="72"/>
      <c r="O93" s="109">
        <f>142.5/111.82</f>
        <v>1.2743695224467895</v>
      </c>
      <c r="P93" s="51" t="s">
        <v>404</v>
      </c>
      <c r="Q93" s="925">
        <f t="shared" si="3"/>
        <v>17513211628.091087</v>
      </c>
      <c r="R93" s="926"/>
      <c r="S93" s="946"/>
      <c r="T93" s="947"/>
      <c r="U93" s="948"/>
    </row>
    <row r="94" spans="2:21" ht="40.5" customHeight="1" x14ac:dyDescent="0.2">
      <c r="B94" s="195"/>
      <c r="C94" s="197"/>
      <c r="D94" s="910" t="s">
        <v>144</v>
      </c>
      <c r="E94" s="911"/>
      <c r="F94" s="79" t="s">
        <v>145</v>
      </c>
      <c r="G94" s="925">
        <v>134904238</v>
      </c>
      <c r="H94" s="926"/>
      <c r="I94" s="207"/>
      <c r="J94" s="912"/>
      <c r="K94" s="912"/>
      <c r="L94" s="917">
        <v>43383</v>
      </c>
      <c r="M94" s="917"/>
      <c r="N94" s="72"/>
      <c r="O94" s="109">
        <f t="shared" ref="O94:O96" si="6">142.5/111.82</f>
        <v>1.2743695224467895</v>
      </c>
      <c r="P94" s="51" t="s">
        <v>404</v>
      </c>
      <c r="Q94" s="925">
        <f t="shared" si="3"/>
        <v>105859592.23270175</v>
      </c>
      <c r="R94" s="926"/>
      <c r="S94" s="946"/>
      <c r="T94" s="947"/>
      <c r="U94" s="948"/>
    </row>
    <row r="95" spans="2:21" ht="40.5" customHeight="1" x14ac:dyDescent="0.2">
      <c r="B95" s="195"/>
      <c r="C95" s="197"/>
      <c r="D95" s="910" t="s">
        <v>144</v>
      </c>
      <c r="E95" s="911"/>
      <c r="F95" s="79" t="s">
        <v>145</v>
      </c>
      <c r="G95" s="925">
        <v>22183398901</v>
      </c>
      <c r="H95" s="926"/>
      <c r="I95" s="207"/>
      <c r="J95" s="912"/>
      <c r="K95" s="912"/>
      <c r="L95" s="917">
        <v>43383</v>
      </c>
      <c r="M95" s="917"/>
      <c r="N95" s="72"/>
      <c r="O95" s="109">
        <f t="shared" si="6"/>
        <v>1.2743695224467895</v>
      </c>
      <c r="P95" s="51" t="s">
        <v>404</v>
      </c>
      <c r="Q95" s="925">
        <f t="shared" si="3"/>
        <v>17407352035.858387</v>
      </c>
      <c r="R95" s="926"/>
      <c r="S95" s="946"/>
      <c r="T95" s="947"/>
      <c r="U95" s="948"/>
    </row>
    <row r="96" spans="2:21" ht="40.5" customHeight="1" x14ac:dyDescent="0.2">
      <c r="B96" s="195"/>
      <c r="C96" s="197"/>
      <c r="D96" s="910" t="s">
        <v>144</v>
      </c>
      <c r="E96" s="911"/>
      <c r="F96" s="79" t="s">
        <v>145</v>
      </c>
      <c r="G96" s="925">
        <v>385000000</v>
      </c>
      <c r="H96" s="926"/>
      <c r="I96" s="207"/>
      <c r="J96" s="912"/>
      <c r="K96" s="912"/>
      <c r="L96" s="917">
        <v>43399</v>
      </c>
      <c r="M96" s="917"/>
      <c r="N96" s="72"/>
      <c r="O96" s="109">
        <f t="shared" si="6"/>
        <v>1.2743695224467895</v>
      </c>
      <c r="P96" s="51" t="s">
        <v>404</v>
      </c>
      <c r="Q96" s="925">
        <f t="shared" si="3"/>
        <v>302110175.43859649</v>
      </c>
      <c r="R96" s="926"/>
      <c r="S96" s="946" t="s">
        <v>396</v>
      </c>
      <c r="T96" s="947"/>
      <c r="U96" s="948"/>
    </row>
    <row r="97" spans="2:21" ht="40.5" customHeight="1" x14ac:dyDescent="0.2">
      <c r="B97" s="195"/>
      <c r="C97" s="197"/>
      <c r="D97" s="910" t="s">
        <v>144</v>
      </c>
      <c r="E97" s="911"/>
      <c r="F97" s="79" t="s">
        <v>145</v>
      </c>
      <c r="G97" s="925">
        <v>14493870000</v>
      </c>
      <c r="H97" s="926"/>
      <c r="I97" s="207"/>
      <c r="J97" s="912"/>
      <c r="K97" s="912"/>
      <c r="L97" s="917">
        <v>43431</v>
      </c>
      <c r="M97" s="917"/>
      <c r="N97" s="72"/>
      <c r="O97" s="109">
        <f>142.67/111.82</f>
        <v>1.2758898229297084</v>
      </c>
      <c r="P97" s="51" t="s">
        <v>410</v>
      </c>
      <c r="Q97" s="925">
        <f t="shared" si="3"/>
        <v>11359813159.03834</v>
      </c>
      <c r="R97" s="926"/>
      <c r="S97" s="946" t="s">
        <v>396</v>
      </c>
      <c r="T97" s="947"/>
      <c r="U97" s="948"/>
    </row>
    <row r="98" spans="2:21" ht="40.5" customHeight="1" x14ac:dyDescent="0.2">
      <c r="B98" s="195"/>
      <c r="C98" s="197"/>
      <c r="D98" s="910" t="s">
        <v>144</v>
      </c>
      <c r="E98" s="911"/>
      <c r="F98" s="79" t="s">
        <v>145</v>
      </c>
      <c r="G98" s="925">
        <v>4980000000</v>
      </c>
      <c r="H98" s="926"/>
      <c r="I98" s="207"/>
      <c r="J98" s="42"/>
      <c r="K98" s="42"/>
      <c r="L98" s="917">
        <v>43494</v>
      </c>
      <c r="M98" s="917"/>
      <c r="N98" s="72"/>
      <c r="O98" s="109">
        <f>100/78.05</f>
        <v>1.2812299807815504</v>
      </c>
      <c r="P98" s="51" t="s">
        <v>427</v>
      </c>
      <c r="Q98" s="925">
        <f t="shared" si="3"/>
        <v>3886889999.9999995</v>
      </c>
      <c r="R98" s="926"/>
      <c r="S98" s="946" t="s">
        <v>433</v>
      </c>
      <c r="T98" s="947"/>
      <c r="U98" s="948"/>
    </row>
    <row r="99" spans="2:21" ht="40.5" customHeight="1" x14ac:dyDescent="0.2">
      <c r="B99" s="195"/>
      <c r="C99" s="197"/>
      <c r="D99" s="910" t="s">
        <v>144</v>
      </c>
      <c r="E99" s="911"/>
      <c r="F99" s="79" t="s">
        <v>145</v>
      </c>
      <c r="G99" s="925">
        <v>645000000</v>
      </c>
      <c r="H99" s="926"/>
      <c r="I99" s="207"/>
      <c r="J99" s="42"/>
      <c r="K99" s="42"/>
      <c r="L99" s="917">
        <v>43495</v>
      </c>
      <c r="M99" s="917"/>
      <c r="N99" s="72"/>
      <c r="O99" s="109">
        <f>100/78.05</f>
        <v>1.2812299807815504</v>
      </c>
      <c r="P99" s="51" t="s">
        <v>427</v>
      </c>
      <c r="Q99" s="925">
        <f t="shared" si="3"/>
        <v>503422499.99999994</v>
      </c>
      <c r="R99" s="926"/>
      <c r="S99" s="946" t="s">
        <v>433</v>
      </c>
      <c r="T99" s="947"/>
      <c r="U99" s="948"/>
    </row>
    <row r="100" spans="2:21" ht="40.5" customHeight="1" x14ac:dyDescent="0.2">
      <c r="B100" s="195"/>
      <c r="C100" s="197"/>
      <c r="D100" s="910" t="s">
        <v>144</v>
      </c>
      <c r="E100" s="911"/>
      <c r="F100" s="79" t="s">
        <v>145</v>
      </c>
      <c r="G100" s="925">
        <v>16875000000</v>
      </c>
      <c r="H100" s="926"/>
      <c r="I100" s="207"/>
      <c r="J100" s="42"/>
      <c r="K100" s="42"/>
      <c r="L100" s="917">
        <v>43497</v>
      </c>
      <c r="M100" s="917"/>
      <c r="N100" s="72"/>
      <c r="O100" s="109">
        <f>100/78.05</f>
        <v>1.2812299807815504</v>
      </c>
      <c r="P100" s="51" t="s">
        <v>427</v>
      </c>
      <c r="Q100" s="925">
        <f t="shared" si="3"/>
        <v>13170937500</v>
      </c>
      <c r="R100" s="926"/>
      <c r="S100" s="946" t="s">
        <v>433</v>
      </c>
      <c r="T100" s="947"/>
      <c r="U100" s="948"/>
    </row>
    <row r="101" spans="2:21" ht="40.5" customHeight="1" x14ac:dyDescent="0.2">
      <c r="B101" s="195"/>
      <c r="C101" s="197"/>
      <c r="D101" s="910" t="s">
        <v>144</v>
      </c>
      <c r="E101" s="911"/>
      <c r="F101" s="79" t="s">
        <v>145</v>
      </c>
      <c r="G101" s="925">
        <v>9562500000</v>
      </c>
      <c r="H101" s="926"/>
      <c r="I101" s="207"/>
      <c r="J101" s="42"/>
      <c r="K101" s="42"/>
      <c r="L101" s="917">
        <v>43504</v>
      </c>
      <c r="M101" s="917"/>
      <c r="N101" s="72"/>
      <c r="O101" s="109">
        <f>100.6/78.05</f>
        <v>1.2889173606662396</v>
      </c>
      <c r="P101" s="51" t="s">
        <v>429</v>
      </c>
      <c r="Q101" s="925">
        <f t="shared" si="3"/>
        <v>7419017147.1172962</v>
      </c>
      <c r="R101" s="926"/>
      <c r="S101" s="946" t="s">
        <v>433</v>
      </c>
      <c r="T101" s="947"/>
      <c r="U101" s="948"/>
    </row>
    <row r="102" spans="2:21" ht="40.5" customHeight="1" x14ac:dyDescent="0.2">
      <c r="B102" s="195"/>
      <c r="C102" s="197"/>
      <c r="D102" s="910" t="s">
        <v>144</v>
      </c>
      <c r="E102" s="911"/>
      <c r="F102" s="79" t="s">
        <v>145</v>
      </c>
      <c r="G102" s="925">
        <v>9562500000</v>
      </c>
      <c r="H102" s="926"/>
      <c r="I102" s="207"/>
      <c r="J102" s="42"/>
      <c r="K102" s="42"/>
      <c r="L102" s="917">
        <v>43504</v>
      </c>
      <c r="M102" s="917"/>
      <c r="N102" s="72"/>
      <c r="O102" s="109">
        <f t="shared" ref="O102:O103" si="7">100.6/78.05</f>
        <v>1.2889173606662396</v>
      </c>
      <c r="P102" s="51" t="s">
        <v>429</v>
      </c>
      <c r="Q102" s="925">
        <f t="shared" si="3"/>
        <v>7419017147.1172962</v>
      </c>
      <c r="R102" s="926"/>
      <c r="S102" s="946" t="s">
        <v>433</v>
      </c>
      <c r="T102" s="947"/>
      <c r="U102" s="948"/>
    </row>
    <row r="103" spans="2:21" ht="40.5" customHeight="1" x14ac:dyDescent="0.2">
      <c r="B103" s="195"/>
      <c r="C103" s="197"/>
      <c r="D103" s="910" t="s">
        <v>144</v>
      </c>
      <c r="E103" s="911"/>
      <c r="F103" s="79" t="s">
        <v>145</v>
      </c>
      <c r="G103" s="925">
        <v>6375000004.9799995</v>
      </c>
      <c r="H103" s="926"/>
      <c r="I103" s="207"/>
      <c r="J103" s="42"/>
      <c r="K103" s="42"/>
      <c r="L103" s="917">
        <v>43522</v>
      </c>
      <c r="M103" s="917"/>
      <c r="N103" s="72"/>
      <c r="O103" s="109">
        <f t="shared" si="7"/>
        <v>1.2889173606662396</v>
      </c>
      <c r="P103" s="51" t="s">
        <v>429</v>
      </c>
      <c r="Q103" s="925">
        <f t="shared" si="3"/>
        <v>4946011435.275238</v>
      </c>
      <c r="R103" s="926"/>
      <c r="S103" s="946" t="s">
        <v>433</v>
      </c>
      <c r="T103" s="947"/>
      <c r="U103" s="948"/>
    </row>
    <row r="104" spans="2:21" ht="40.5" customHeight="1" x14ac:dyDescent="0.2">
      <c r="B104" s="195"/>
      <c r="C104" s="197"/>
      <c r="D104" s="910" t="s">
        <v>144</v>
      </c>
      <c r="E104" s="911"/>
      <c r="F104" s="79" t="s">
        <v>145</v>
      </c>
      <c r="G104" s="925">
        <v>18000000000</v>
      </c>
      <c r="H104" s="926"/>
      <c r="I104" s="207"/>
      <c r="J104" s="42"/>
      <c r="K104" s="42"/>
      <c r="L104" s="917">
        <v>43544</v>
      </c>
      <c r="M104" s="917"/>
      <c r="N104" s="72"/>
      <c r="O104" s="109">
        <f>101.18/78.05</f>
        <v>1.2963484945547727</v>
      </c>
      <c r="P104" s="51" t="s">
        <v>434</v>
      </c>
      <c r="Q104" s="925">
        <f t="shared" si="3"/>
        <v>13885155169.00573</v>
      </c>
      <c r="R104" s="926"/>
      <c r="S104" s="946" t="s">
        <v>433</v>
      </c>
      <c r="T104" s="947"/>
      <c r="U104" s="948"/>
    </row>
    <row r="105" spans="2:21" ht="40.5" customHeight="1" x14ac:dyDescent="0.2">
      <c r="B105" s="195"/>
      <c r="C105" s="197"/>
      <c r="D105" s="910" t="s">
        <v>144</v>
      </c>
      <c r="E105" s="911"/>
      <c r="F105" s="79" t="s">
        <v>145</v>
      </c>
      <c r="G105" s="925">
        <v>13500000000</v>
      </c>
      <c r="H105" s="926"/>
      <c r="I105" s="207"/>
      <c r="J105" s="42"/>
      <c r="K105" s="42"/>
      <c r="L105" s="917">
        <v>43546</v>
      </c>
      <c r="M105" s="917"/>
      <c r="N105" s="72"/>
      <c r="O105" s="109">
        <f>101.18/78.05</f>
        <v>1.2963484945547727</v>
      </c>
      <c r="P105" s="51" t="s">
        <v>434</v>
      </c>
      <c r="Q105" s="925">
        <f t="shared" si="3"/>
        <v>10413866376.754297</v>
      </c>
      <c r="R105" s="926"/>
      <c r="S105" s="946" t="s">
        <v>433</v>
      </c>
      <c r="T105" s="947"/>
      <c r="U105" s="948"/>
    </row>
    <row r="106" spans="2:21" ht="40.5" customHeight="1" x14ac:dyDescent="0.2">
      <c r="B106" s="195"/>
      <c r="C106" s="197"/>
      <c r="D106" s="910" t="s">
        <v>144</v>
      </c>
      <c r="E106" s="911"/>
      <c r="F106" s="79" t="s">
        <v>145</v>
      </c>
      <c r="G106" s="925">
        <v>8000000000</v>
      </c>
      <c r="H106" s="926"/>
      <c r="I106" s="207"/>
      <c r="J106" s="42"/>
      <c r="K106" s="42"/>
      <c r="L106" s="917">
        <v>43551</v>
      </c>
      <c r="M106" s="917"/>
      <c r="N106" s="72"/>
      <c r="O106" s="109">
        <f>101.18/78.05</f>
        <v>1.2963484945547727</v>
      </c>
      <c r="P106" s="51" t="s">
        <v>434</v>
      </c>
      <c r="Q106" s="925">
        <f t="shared" si="3"/>
        <v>6171180075.113658</v>
      </c>
      <c r="R106" s="926"/>
      <c r="S106" s="946" t="s">
        <v>433</v>
      </c>
      <c r="T106" s="947"/>
      <c r="U106" s="948"/>
    </row>
    <row r="107" spans="2:21" ht="40.5" customHeight="1" x14ac:dyDescent="0.2">
      <c r="B107" s="195"/>
      <c r="C107" s="197"/>
      <c r="D107" s="910" t="s">
        <v>144</v>
      </c>
      <c r="E107" s="911"/>
      <c r="F107" s="79" t="s">
        <v>145</v>
      </c>
      <c r="G107" s="925">
        <v>21527000000</v>
      </c>
      <c r="H107" s="926"/>
      <c r="I107" s="207"/>
      <c r="J107" s="42"/>
      <c r="K107" s="42"/>
      <c r="L107" s="917">
        <v>43570</v>
      </c>
      <c r="M107" s="917"/>
      <c r="N107" s="72"/>
      <c r="O107" s="109">
        <f>101.62/78.05</f>
        <v>1.3019859064702115</v>
      </c>
      <c r="P107" s="51" t="s">
        <v>438</v>
      </c>
      <c r="Q107" s="925">
        <f t="shared" si="3"/>
        <v>16533973135.209602</v>
      </c>
      <c r="R107" s="926"/>
      <c r="S107" s="946" t="s">
        <v>433</v>
      </c>
      <c r="T107" s="947"/>
      <c r="U107" s="948"/>
    </row>
    <row r="108" spans="2:21" ht="40.5" customHeight="1" x14ac:dyDescent="0.2">
      <c r="B108" s="195"/>
      <c r="C108" s="197"/>
      <c r="D108" s="910" t="s">
        <v>144</v>
      </c>
      <c r="E108" s="911"/>
      <c r="F108" s="79" t="s">
        <v>145</v>
      </c>
      <c r="G108" s="925">
        <v>11732000000</v>
      </c>
      <c r="H108" s="926"/>
      <c r="I108" s="207"/>
      <c r="J108" s="42"/>
      <c r="K108" s="42"/>
      <c r="L108" s="917">
        <v>43580</v>
      </c>
      <c r="M108" s="917"/>
      <c r="N108" s="72"/>
      <c r="O108" s="109">
        <f>101.62/78.05</f>
        <v>1.3019859064702115</v>
      </c>
      <c r="P108" s="51" t="s">
        <v>438</v>
      </c>
      <c r="Q108" s="925">
        <f t="shared" si="3"/>
        <v>9010850226.3333988</v>
      </c>
      <c r="R108" s="926"/>
      <c r="S108" s="946" t="s">
        <v>433</v>
      </c>
      <c r="T108" s="947"/>
      <c r="U108" s="948"/>
    </row>
    <row r="109" spans="2:21" ht="42" customHeight="1" x14ac:dyDescent="0.2">
      <c r="B109" s="195"/>
      <c r="C109" s="197"/>
      <c r="D109" s="910" t="s">
        <v>144</v>
      </c>
      <c r="E109" s="911"/>
      <c r="F109" s="79" t="s">
        <v>145</v>
      </c>
      <c r="G109" s="925">
        <v>4875000000</v>
      </c>
      <c r="H109" s="926"/>
      <c r="I109" s="207"/>
      <c r="J109" s="42"/>
      <c r="K109" s="42"/>
      <c r="L109" s="917">
        <v>43581</v>
      </c>
      <c r="M109" s="917"/>
      <c r="N109" s="72"/>
      <c r="O109" s="109">
        <f>101.62/78.05</f>
        <v>1.3019859064702115</v>
      </c>
      <c r="P109" s="51" t="s">
        <v>438</v>
      </c>
      <c r="Q109" s="925">
        <f t="shared" si="3"/>
        <v>3744280161.3855538</v>
      </c>
      <c r="R109" s="926"/>
      <c r="S109" s="946" t="s">
        <v>490</v>
      </c>
      <c r="T109" s="947"/>
      <c r="U109" s="948"/>
    </row>
    <row r="110" spans="2:21" ht="42" customHeight="1" x14ac:dyDescent="0.2">
      <c r="B110" s="195"/>
      <c r="C110" s="197"/>
      <c r="D110" s="910" t="s">
        <v>144</v>
      </c>
      <c r="E110" s="911"/>
      <c r="F110" s="79" t="s">
        <v>145</v>
      </c>
      <c r="G110" s="925">
        <v>3366000000</v>
      </c>
      <c r="H110" s="926"/>
      <c r="I110" s="207"/>
      <c r="J110" s="42"/>
      <c r="K110" s="42"/>
      <c r="L110" s="917">
        <v>43591</v>
      </c>
      <c r="M110" s="917"/>
      <c r="N110" s="72"/>
      <c r="O110" s="109">
        <f>102.12/78.05</f>
        <v>1.3083920563741192</v>
      </c>
      <c r="P110" s="51" t="s">
        <v>492</v>
      </c>
      <c r="Q110" s="925">
        <f t="shared" si="3"/>
        <v>2572623384.253819</v>
      </c>
      <c r="R110" s="926"/>
      <c r="S110" s="946" t="s">
        <v>490</v>
      </c>
      <c r="T110" s="947"/>
      <c r="U110" s="948"/>
    </row>
    <row r="111" spans="2:21" ht="31.5" customHeight="1" x14ac:dyDescent="0.2">
      <c r="B111" s="195"/>
      <c r="C111" s="197"/>
      <c r="D111" s="910"/>
      <c r="E111" s="911"/>
      <c r="F111" s="225" t="s">
        <v>222</v>
      </c>
      <c r="G111" s="949">
        <f>SUM(G15:H110)</f>
        <v>384347324524.47998</v>
      </c>
      <c r="H111" s="950"/>
      <c r="I111" s="207"/>
      <c r="J111" s="42"/>
      <c r="K111" s="42"/>
      <c r="L111" s="43"/>
      <c r="M111" s="43"/>
      <c r="N111" s="44"/>
      <c r="O111" s="44"/>
      <c r="P111" s="44"/>
      <c r="Q111" s="951">
        <f>SUM(Q15:R110)</f>
        <v>309017897125.14862</v>
      </c>
      <c r="R111" s="952"/>
      <c r="S111" s="60"/>
      <c r="T111" s="60"/>
      <c r="U111" s="61"/>
    </row>
    <row r="112" spans="2:21" ht="31.5" customHeight="1" x14ac:dyDescent="0.2">
      <c r="B112" s="336"/>
      <c r="C112" s="338"/>
      <c r="D112" s="910" t="s">
        <v>144</v>
      </c>
      <c r="E112" s="911"/>
      <c r="F112" s="79" t="s">
        <v>223</v>
      </c>
      <c r="G112" s="925">
        <v>578332629.87</v>
      </c>
      <c r="H112" s="926"/>
      <c r="I112" s="207"/>
      <c r="J112" s="42"/>
      <c r="K112" s="42"/>
      <c r="L112" s="917">
        <v>42278</v>
      </c>
      <c r="M112" s="917" t="s">
        <v>202</v>
      </c>
      <c r="N112" s="41"/>
      <c r="O112" s="59">
        <f>123.78/111.82</f>
        <v>1.1069576104453587</v>
      </c>
      <c r="P112" s="40" t="s">
        <v>224</v>
      </c>
      <c r="Q112" s="925">
        <f>+G112/O112</f>
        <v>522452372.53242362</v>
      </c>
      <c r="R112" s="926"/>
      <c r="S112" s="942"/>
      <c r="T112" s="942"/>
      <c r="U112" s="942"/>
    </row>
    <row r="113" spans="1:21" ht="31.5" customHeight="1" x14ac:dyDescent="0.2">
      <c r="B113" s="336"/>
      <c r="C113" s="338"/>
      <c r="D113" s="910" t="s">
        <v>144</v>
      </c>
      <c r="E113" s="911"/>
      <c r="F113" s="79" t="s">
        <v>223</v>
      </c>
      <c r="G113" s="925">
        <v>906673067.28999996</v>
      </c>
      <c r="H113" s="926"/>
      <c r="I113" s="207"/>
      <c r="J113" s="42"/>
      <c r="K113" s="42"/>
      <c r="L113" s="917">
        <v>42369</v>
      </c>
      <c r="M113" s="917" t="s">
        <v>202</v>
      </c>
      <c r="N113" s="41"/>
      <c r="O113" s="109">
        <f>125.37/111.82</f>
        <v>1.1211768914326596</v>
      </c>
      <c r="P113" s="40" t="s">
        <v>205</v>
      </c>
      <c r="Q113" s="925">
        <f>+G113/O113</f>
        <v>808679766.96472681</v>
      </c>
      <c r="R113" s="926"/>
      <c r="S113" s="942"/>
      <c r="T113" s="942"/>
      <c r="U113" s="942"/>
    </row>
    <row r="114" spans="1:21" ht="47.25" customHeight="1" x14ac:dyDescent="0.2">
      <c r="B114" s="198"/>
      <c r="C114" s="200" t="s">
        <v>571</v>
      </c>
      <c r="D114" s="80"/>
      <c r="E114" s="80"/>
      <c r="F114" s="80"/>
      <c r="G114" s="958">
        <f>+G111+G112+G113</f>
        <v>385832330221.63995</v>
      </c>
      <c r="H114" s="959"/>
      <c r="I114" s="45"/>
      <c r="J114" s="42"/>
      <c r="K114" s="42"/>
      <c r="L114" s="43"/>
      <c r="M114" s="43"/>
      <c r="N114" s="44"/>
      <c r="O114" s="44"/>
      <c r="P114" s="44"/>
      <c r="Q114" s="951">
        <f>+Q111+Q112+Q113</f>
        <v>310349029264.64575</v>
      </c>
      <c r="R114" s="952"/>
      <c r="S114" s="46"/>
      <c r="T114" s="46"/>
      <c r="U114" s="47"/>
    </row>
    <row r="115" spans="1:21" ht="31.5" customHeight="1" x14ac:dyDescent="0.2">
      <c r="B115" s="195"/>
      <c r="C115" s="196"/>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572</v>
      </c>
      <c r="B116" s="316" t="s">
        <v>225</v>
      </c>
      <c r="C116" s="317"/>
      <c r="D116" s="317"/>
      <c r="E116" s="317"/>
      <c r="F116" s="317"/>
      <c r="G116" s="317"/>
      <c r="H116" s="317"/>
      <c r="I116" s="317"/>
      <c r="J116" s="317"/>
      <c r="K116" s="317"/>
      <c r="L116" s="317"/>
      <c r="M116" s="317"/>
      <c r="N116" s="317"/>
      <c r="O116" s="317"/>
      <c r="P116" s="317"/>
      <c r="Q116" s="317"/>
      <c r="R116" s="317"/>
      <c r="S116" s="317"/>
      <c r="T116" s="317"/>
      <c r="U116" s="318"/>
    </row>
    <row r="117" spans="1:21" ht="15" x14ac:dyDescent="0.2">
      <c r="B117" s="797" t="s">
        <v>132</v>
      </c>
      <c r="C117" s="797"/>
      <c r="D117" s="798" t="s">
        <v>133</v>
      </c>
      <c r="E117" s="798"/>
      <c r="F117" s="798" t="s">
        <v>134</v>
      </c>
      <c r="G117" s="799" t="s">
        <v>135</v>
      </c>
      <c r="H117" s="799"/>
      <c r="I117" s="799"/>
      <c r="J117" s="799"/>
      <c r="K117" s="799"/>
      <c r="L117" s="799"/>
      <c r="M117" s="799"/>
      <c r="N117" s="799" t="s">
        <v>136</v>
      </c>
      <c r="O117" s="799"/>
      <c r="P117" s="799"/>
      <c r="Q117" s="799"/>
      <c r="R117" s="799"/>
      <c r="S117" s="799" t="s">
        <v>98</v>
      </c>
      <c r="T117" s="799"/>
      <c r="U117" s="799"/>
    </row>
    <row r="118" spans="1:21" ht="15" customHeight="1" x14ac:dyDescent="0.2">
      <c r="B118" s="797"/>
      <c r="C118" s="797"/>
      <c r="D118" s="798"/>
      <c r="E118" s="798"/>
      <c r="F118" s="798"/>
      <c r="G118" s="800" t="s">
        <v>137</v>
      </c>
      <c r="H118" s="798"/>
      <c r="I118" s="798"/>
      <c r="J118" s="800" t="s">
        <v>138</v>
      </c>
      <c r="K118" s="800"/>
      <c r="L118" s="800" t="s">
        <v>842</v>
      </c>
      <c r="M118" s="800"/>
      <c r="N118" s="206" t="s">
        <v>139</v>
      </c>
      <c r="O118" s="206" t="s">
        <v>140</v>
      </c>
      <c r="P118" s="206" t="s">
        <v>141</v>
      </c>
      <c r="Q118" s="800" t="s">
        <v>142</v>
      </c>
      <c r="R118" s="800"/>
      <c r="S118" s="799"/>
      <c r="T118" s="799"/>
      <c r="U118" s="799"/>
    </row>
    <row r="119" spans="1:21" ht="28.5" customHeight="1" x14ac:dyDescent="0.2">
      <c r="B119" s="336" t="s">
        <v>143</v>
      </c>
      <c r="C119" s="338"/>
      <c r="D119" s="494" t="s">
        <v>225</v>
      </c>
      <c r="E119" s="494"/>
      <c r="F119" s="79" t="s">
        <v>145</v>
      </c>
      <c r="G119" s="871">
        <v>1792505269</v>
      </c>
      <c r="H119" s="871"/>
      <c r="I119" s="871"/>
      <c r="J119" s="953" t="s">
        <v>146</v>
      </c>
      <c r="K119" s="953"/>
      <c r="L119" s="954">
        <v>42278</v>
      </c>
      <c r="M119" s="955"/>
      <c r="N119" s="209">
        <v>1630902678</v>
      </c>
      <c r="O119" s="59">
        <f>123.78/111.82</f>
        <v>1.1069576104453587</v>
      </c>
      <c r="P119" s="110" t="s">
        <v>155</v>
      </c>
      <c r="Q119" s="956">
        <f t="shared" ref="Q119:Q147" si="8">+G119/O119</f>
        <v>1619307959.1176279</v>
      </c>
      <c r="R119" s="957"/>
      <c r="S119" s="331" t="s">
        <v>226</v>
      </c>
      <c r="T119" s="331"/>
      <c r="U119" s="331"/>
    </row>
    <row r="120" spans="1:21" ht="27.75" customHeight="1" x14ac:dyDescent="0.2">
      <c r="B120" s="336" t="s">
        <v>147</v>
      </c>
      <c r="C120" s="338"/>
      <c r="D120" s="494" t="s">
        <v>225</v>
      </c>
      <c r="E120" s="494"/>
      <c r="F120" s="79" t="s">
        <v>145</v>
      </c>
      <c r="G120" s="871">
        <v>1805267351.8</v>
      </c>
      <c r="H120" s="871"/>
      <c r="I120" s="871"/>
      <c r="J120" s="953" t="s">
        <v>146</v>
      </c>
      <c r="K120" s="953"/>
      <c r="L120" s="954">
        <v>42311</v>
      </c>
      <c r="M120" s="955"/>
      <c r="N120" s="209">
        <v>1630902678</v>
      </c>
      <c r="O120" s="109">
        <f>124.62/111.82</f>
        <v>1.1144696834197818</v>
      </c>
      <c r="P120" s="111" t="s">
        <v>160</v>
      </c>
      <c r="Q120" s="846">
        <f>+G120/O120</f>
        <v>1619844288.8643556</v>
      </c>
      <c r="R120" s="847"/>
      <c r="S120" s="331" t="s">
        <v>226</v>
      </c>
      <c r="T120" s="331"/>
      <c r="U120" s="331"/>
    </row>
    <row r="121" spans="1:21" ht="27.75" customHeight="1" x14ac:dyDescent="0.2">
      <c r="B121" s="336" t="s">
        <v>147</v>
      </c>
      <c r="C121" s="338"/>
      <c r="D121" s="494" t="s">
        <v>225</v>
      </c>
      <c r="E121" s="494"/>
      <c r="F121" s="79" t="s">
        <v>145</v>
      </c>
      <c r="G121" s="871">
        <v>12313884</v>
      </c>
      <c r="H121" s="871"/>
      <c r="I121" s="871"/>
      <c r="J121" s="953" t="s">
        <v>146</v>
      </c>
      <c r="K121" s="953"/>
      <c r="L121" s="954">
        <v>42367</v>
      </c>
      <c r="M121" s="955"/>
      <c r="N121" s="209">
        <v>1630902678</v>
      </c>
      <c r="O121" s="109">
        <f>125.37/111.82</f>
        <v>1.1211768914326596</v>
      </c>
      <c r="P121" s="111" t="s">
        <v>162</v>
      </c>
      <c r="Q121" s="846">
        <f t="shared" ref="Q121" si="9">+G121/O121</f>
        <v>10982998.395788467</v>
      </c>
      <c r="R121" s="847"/>
      <c r="S121" s="331" t="s">
        <v>226</v>
      </c>
      <c r="T121" s="331"/>
      <c r="U121" s="331"/>
    </row>
    <row r="122" spans="1:21" ht="28.5" customHeight="1" x14ac:dyDescent="0.2">
      <c r="B122" s="336" t="s">
        <v>148</v>
      </c>
      <c r="C122" s="338"/>
      <c r="D122" s="494" t="s">
        <v>225</v>
      </c>
      <c r="E122" s="494"/>
      <c r="F122" s="79" t="s">
        <v>145</v>
      </c>
      <c r="G122" s="871">
        <v>1828541334</v>
      </c>
      <c r="H122" s="871"/>
      <c r="I122" s="871"/>
      <c r="J122" s="960" t="s">
        <v>850</v>
      </c>
      <c r="K122" s="960"/>
      <c r="L122" s="954">
        <v>42367</v>
      </c>
      <c r="M122" s="955"/>
      <c r="N122" s="209">
        <v>1630902678</v>
      </c>
      <c r="O122" s="109">
        <f>125.37/111.82</f>
        <v>1.1211768914326596</v>
      </c>
      <c r="P122" s="111" t="s">
        <v>162</v>
      </c>
      <c r="Q122" s="846">
        <f t="shared" si="8"/>
        <v>1630912434.9356306</v>
      </c>
      <c r="R122" s="847"/>
      <c r="S122" s="331" t="s">
        <v>226</v>
      </c>
      <c r="T122" s="331"/>
      <c r="U122" s="331"/>
    </row>
    <row r="123" spans="1:21" ht="27" customHeight="1" x14ac:dyDescent="0.2">
      <c r="B123" s="336" t="s">
        <v>149</v>
      </c>
      <c r="C123" s="338"/>
      <c r="D123" s="494" t="s">
        <v>225</v>
      </c>
      <c r="E123" s="494"/>
      <c r="F123" s="79" t="s">
        <v>145</v>
      </c>
      <c r="G123" s="871">
        <v>1839906750</v>
      </c>
      <c r="H123" s="871"/>
      <c r="I123" s="871"/>
      <c r="J123" s="961" t="s">
        <v>851</v>
      </c>
      <c r="K123" s="962"/>
      <c r="L123" s="954">
        <v>42387</v>
      </c>
      <c r="M123" s="955">
        <v>42387</v>
      </c>
      <c r="N123" s="209">
        <v>1630902678</v>
      </c>
      <c r="O123" s="109">
        <f>126.15/111.82</f>
        <v>1.1281523877660526</v>
      </c>
      <c r="P123" s="111" t="s">
        <v>167</v>
      </c>
      <c r="Q123" s="846">
        <f t="shared" si="8"/>
        <v>1630902677.6456599</v>
      </c>
      <c r="R123" s="847"/>
      <c r="S123" s="331" t="s">
        <v>226</v>
      </c>
      <c r="T123" s="331"/>
      <c r="U123" s="331"/>
    </row>
    <row r="124" spans="1:21" ht="27" customHeight="1" x14ac:dyDescent="0.2">
      <c r="B124" s="336" t="s">
        <v>149</v>
      </c>
      <c r="C124" s="338"/>
      <c r="D124" s="494" t="s">
        <v>225</v>
      </c>
      <c r="E124" s="494"/>
      <c r="F124" s="79" t="s">
        <v>145</v>
      </c>
      <c r="G124" s="871">
        <v>13080610</v>
      </c>
      <c r="H124" s="871"/>
      <c r="I124" s="871"/>
      <c r="J124" s="961" t="s">
        <v>851</v>
      </c>
      <c r="K124" s="962"/>
      <c r="L124" s="954">
        <v>42395</v>
      </c>
      <c r="M124" s="955">
        <v>42387</v>
      </c>
      <c r="N124" s="209">
        <v>0</v>
      </c>
      <c r="O124" s="109">
        <f>126.15/111.82</f>
        <v>1.1281523877660526</v>
      </c>
      <c r="P124" s="111" t="s">
        <v>167</v>
      </c>
      <c r="Q124" s="956">
        <f t="shared" si="8"/>
        <v>11594719.066191042</v>
      </c>
      <c r="R124" s="957"/>
      <c r="S124" s="331" t="s">
        <v>226</v>
      </c>
      <c r="T124" s="331"/>
      <c r="U124" s="331"/>
    </row>
    <row r="125" spans="1:21" ht="26.25" customHeight="1" x14ac:dyDescent="0.2">
      <c r="B125" s="336" t="s">
        <v>150</v>
      </c>
      <c r="C125" s="338"/>
      <c r="D125" s="494" t="s">
        <v>225</v>
      </c>
      <c r="E125" s="494"/>
      <c r="F125" s="79" t="s">
        <v>145</v>
      </c>
      <c r="G125" s="871">
        <v>1863680417</v>
      </c>
      <c r="H125" s="871"/>
      <c r="I125" s="871"/>
      <c r="J125" s="960" t="s">
        <v>852</v>
      </c>
      <c r="K125" s="960"/>
      <c r="L125" s="954">
        <v>42416</v>
      </c>
      <c r="M125" s="955">
        <v>42416</v>
      </c>
      <c r="N125" s="209">
        <v>1630902678</v>
      </c>
      <c r="O125" s="109">
        <f>127.78/111.82</f>
        <v>1.1427293865140404</v>
      </c>
      <c r="P125" s="111" t="s">
        <v>170</v>
      </c>
      <c r="Q125" s="846">
        <f t="shared" si="8"/>
        <v>1630902678.266865</v>
      </c>
      <c r="R125" s="847"/>
      <c r="S125" s="331" t="s">
        <v>227</v>
      </c>
      <c r="T125" s="331"/>
      <c r="U125" s="331"/>
    </row>
    <row r="126" spans="1:21" ht="26.25" customHeight="1" x14ac:dyDescent="0.2">
      <c r="B126" s="336" t="s">
        <v>151</v>
      </c>
      <c r="C126" s="338"/>
      <c r="D126" s="494" t="s">
        <v>225</v>
      </c>
      <c r="E126" s="494"/>
      <c r="F126" s="79" t="s">
        <v>145</v>
      </c>
      <c r="G126" s="871">
        <v>1887454082.99</v>
      </c>
      <c r="H126" s="871"/>
      <c r="I126" s="871"/>
      <c r="J126" s="961" t="s">
        <v>853</v>
      </c>
      <c r="K126" s="962"/>
      <c r="L126" s="954">
        <v>42445</v>
      </c>
      <c r="M126" s="955">
        <v>42445</v>
      </c>
      <c r="N126" s="209">
        <v>1630902678</v>
      </c>
      <c r="O126" s="109">
        <f>129.41/111.82</f>
        <v>1.1573063852620282</v>
      </c>
      <c r="P126" s="111" t="s">
        <v>174</v>
      </c>
      <c r="Q126" s="846">
        <f t="shared" si="8"/>
        <v>1630902677.9997048</v>
      </c>
      <c r="R126" s="847"/>
      <c r="S126" s="331" t="s">
        <v>226</v>
      </c>
      <c r="T126" s="331"/>
      <c r="U126" s="331"/>
    </row>
    <row r="127" spans="1:21" ht="27.75" customHeight="1" x14ac:dyDescent="0.2">
      <c r="B127" s="336" t="s">
        <v>152</v>
      </c>
      <c r="C127" s="338"/>
      <c r="D127" s="494" t="s">
        <v>225</v>
      </c>
      <c r="E127" s="494"/>
      <c r="F127" s="79" t="s">
        <v>145</v>
      </c>
      <c r="G127" s="871">
        <v>1905247870</v>
      </c>
      <c r="H127" s="871"/>
      <c r="I127" s="871"/>
      <c r="J127" s="961" t="s">
        <v>854</v>
      </c>
      <c r="K127" s="962"/>
      <c r="L127" s="954">
        <v>42474</v>
      </c>
      <c r="M127" s="955">
        <v>42474</v>
      </c>
      <c r="N127" s="209">
        <v>1630902678</v>
      </c>
      <c r="O127" s="109">
        <f>130.63/111.82</f>
        <v>1.1682167769629763</v>
      </c>
      <c r="P127" s="111" t="s">
        <v>179</v>
      </c>
      <c r="Q127" s="846">
        <f t="shared" si="8"/>
        <v>1630902677.9713693</v>
      </c>
      <c r="R127" s="847"/>
      <c r="S127" s="331" t="s">
        <v>227</v>
      </c>
      <c r="T127" s="331"/>
      <c r="U127" s="331"/>
    </row>
    <row r="128" spans="1:21" ht="27.75" customHeight="1" x14ac:dyDescent="0.2">
      <c r="B128" s="336" t="s">
        <v>153</v>
      </c>
      <c r="C128" s="338"/>
      <c r="D128" s="494" t="s">
        <v>225</v>
      </c>
      <c r="E128" s="494"/>
      <c r="F128" s="79" t="s">
        <v>145</v>
      </c>
      <c r="G128" s="871">
        <v>1914728166</v>
      </c>
      <c r="H128" s="871"/>
      <c r="I128" s="871"/>
      <c r="J128" s="960" t="s">
        <v>855</v>
      </c>
      <c r="K128" s="960"/>
      <c r="L128" s="954">
        <v>42506</v>
      </c>
      <c r="M128" s="955">
        <v>42506</v>
      </c>
      <c r="N128" s="209">
        <v>1630902678</v>
      </c>
      <c r="O128" s="109">
        <f>131.28/111.82</f>
        <v>1.1740296905741372</v>
      </c>
      <c r="P128" s="111" t="s">
        <v>184</v>
      </c>
      <c r="Q128" s="846">
        <f t="shared" si="8"/>
        <v>1630902677.6517365</v>
      </c>
      <c r="R128" s="847"/>
      <c r="S128" s="331" t="s">
        <v>227</v>
      </c>
      <c r="T128" s="331"/>
      <c r="U128" s="331"/>
    </row>
    <row r="129" spans="1:21" ht="29.25" customHeight="1" x14ac:dyDescent="0.2">
      <c r="B129" s="336" t="s">
        <v>228</v>
      </c>
      <c r="C129" s="338"/>
      <c r="D129" s="494" t="s">
        <v>225</v>
      </c>
      <c r="E129" s="494"/>
      <c r="F129" s="79" t="s">
        <v>145</v>
      </c>
      <c r="G129" s="871">
        <v>1924500164</v>
      </c>
      <c r="H129" s="871"/>
      <c r="I129" s="871"/>
      <c r="J129" s="961" t="s">
        <v>856</v>
      </c>
      <c r="K129" s="962"/>
      <c r="L129" s="954">
        <v>42535</v>
      </c>
      <c r="M129" s="955">
        <v>42535</v>
      </c>
      <c r="N129" s="209">
        <v>1630902678</v>
      </c>
      <c r="O129" s="109">
        <f>131.95/111.82</f>
        <v>1.1800214630656412</v>
      </c>
      <c r="P129" s="111" t="s">
        <v>187</v>
      </c>
      <c r="Q129" s="846">
        <f t="shared" si="8"/>
        <v>1630902677.8209929</v>
      </c>
      <c r="R129" s="847"/>
      <c r="S129" s="331" t="s">
        <v>227</v>
      </c>
      <c r="T129" s="331"/>
      <c r="U129" s="331"/>
    </row>
    <row r="130" spans="1:21" ht="29.25" customHeight="1" x14ac:dyDescent="0.2">
      <c r="B130" s="336" t="s">
        <v>229</v>
      </c>
      <c r="C130" s="338"/>
      <c r="D130" s="494" t="s">
        <v>225</v>
      </c>
      <c r="E130" s="494"/>
      <c r="F130" s="79" t="s">
        <v>145</v>
      </c>
      <c r="G130" s="871">
        <v>1933737765</v>
      </c>
      <c r="H130" s="871"/>
      <c r="I130" s="871"/>
      <c r="J130" s="963" t="s">
        <v>857</v>
      </c>
      <c r="K130" s="964"/>
      <c r="L130" s="954">
        <v>42558</v>
      </c>
      <c r="M130" s="955">
        <v>42558</v>
      </c>
      <c r="N130" s="209">
        <v>1630902678</v>
      </c>
      <c r="O130" s="109">
        <f>132.58/111.82</f>
        <v>1.1856555177964587</v>
      </c>
      <c r="P130" s="111" t="s">
        <v>190</v>
      </c>
      <c r="Q130" s="846">
        <f t="shared" si="8"/>
        <v>1630944010.2753053</v>
      </c>
      <c r="R130" s="847"/>
      <c r="S130" s="331" t="s">
        <v>227</v>
      </c>
      <c r="T130" s="331"/>
      <c r="U130" s="331"/>
    </row>
    <row r="131" spans="1:21" ht="22.5" customHeight="1" x14ac:dyDescent="0.2">
      <c r="B131" s="336" t="s">
        <v>230</v>
      </c>
      <c r="C131" s="338"/>
      <c r="D131" s="494" t="s">
        <v>225</v>
      </c>
      <c r="E131" s="494"/>
      <c r="F131" s="79" t="s">
        <v>145</v>
      </c>
      <c r="G131" s="871">
        <v>1946104392</v>
      </c>
      <c r="H131" s="871"/>
      <c r="I131" s="871"/>
      <c r="J131" s="960" t="s">
        <v>858</v>
      </c>
      <c r="K131" s="960"/>
      <c r="L131" s="954">
        <v>42593</v>
      </c>
      <c r="M131" s="955">
        <v>42593</v>
      </c>
      <c r="N131" s="209">
        <v>1630902678</v>
      </c>
      <c r="O131" s="109">
        <f>133.27/111.82</f>
        <v>1.1918261491683064</v>
      </c>
      <c r="P131" s="111" t="s">
        <v>193</v>
      </c>
      <c r="Q131" s="846">
        <f t="shared" si="8"/>
        <v>1632876064.4814284</v>
      </c>
      <c r="R131" s="847"/>
      <c r="S131" s="331" t="s">
        <v>226</v>
      </c>
      <c r="T131" s="331"/>
      <c r="U131" s="331"/>
    </row>
    <row r="132" spans="1:21" ht="42.75" customHeight="1" x14ac:dyDescent="0.2">
      <c r="B132" s="336" t="s">
        <v>231</v>
      </c>
      <c r="C132" s="338"/>
      <c r="D132" s="494" t="s">
        <v>225</v>
      </c>
      <c r="E132" s="494"/>
      <c r="F132" s="79" t="s">
        <v>145</v>
      </c>
      <c r="G132" s="871">
        <v>1937626728</v>
      </c>
      <c r="H132" s="871"/>
      <c r="I132" s="871"/>
      <c r="J132" s="961" t="s">
        <v>859</v>
      </c>
      <c r="K132" s="962"/>
      <c r="L132" s="954">
        <v>42626</v>
      </c>
      <c r="M132" s="955">
        <v>42626</v>
      </c>
      <c r="N132" s="209">
        <v>1630902678</v>
      </c>
      <c r="O132" s="109">
        <f>132.85/111.82</f>
        <v>1.1880701126810946</v>
      </c>
      <c r="P132" s="111" t="s">
        <v>194</v>
      </c>
      <c r="Q132" s="846">
        <f t="shared" si="8"/>
        <v>1630902677.6436582</v>
      </c>
      <c r="R132" s="847"/>
      <c r="S132" s="331" t="s">
        <v>227</v>
      </c>
      <c r="T132" s="331"/>
      <c r="U132" s="331"/>
    </row>
    <row r="133" spans="1:21" ht="31.5" customHeight="1" x14ac:dyDescent="0.2">
      <c r="B133" s="336" t="s">
        <v>232</v>
      </c>
      <c r="C133" s="338"/>
      <c r="D133" s="494" t="s">
        <v>225</v>
      </c>
      <c r="E133" s="494"/>
      <c r="F133" s="79" t="s">
        <v>145</v>
      </c>
      <c r="G133" s="871">
        <v>1936605773</v>
      </c>
      <c r="H133" s="871"/>
      <c r="I133" s="871"/>
      <c r="J133" s="961" t="s">
        <v>860</v>
      </c>
      <c r="K133" s="962"/>
      <c r="L133" s="954">
        <v>42650</v>
      </c>
      <c r="M133" s="955">
        <v>42650</v>
      </c>
      <c r="N133" s="209">
        <v>1630902678</v>
      </c>
      <c r="O133" s="109">
        <f>132.78/111.82</f>
        <v>1.1874441065998929</v>
      </c>
      <c r="P133" s="111" t="s">
        <v>195</v>
      </c>
      <c r="Q133" s="846">
        <f t="shared" si="8"/>
        <v>1630902677.6386502</v>
      </c>
      <c r="R133" s="847"/>
      <c r="S133" s="331" t="s">
        <v>227</v>
      </c>
      <c r="T133" s="331"/>
      <c r="U133" s="331"/>
    </row>
    <row r="134" spans="1:21" ht="34.5" customHeight="1" x14ac:dyDescent="0.25">
      <c r="B134" s="336" t="s">
        <v>233</v>
      </c>
      <c r="C134" s="338"/>
      <c r="D134" s="494" t="s">
        <v>225</v>
      </c>
      <c r="E134" s="494"/>
      <c r="F134" s="79" t="s">
        <v>145</v>
      </c>
      <c r="G134" s="881">
        <v>2008510175</v>
      </c>
      <c r="H134" s="882"/>
      <c r="I134" s="883"/>
      <c r="J134" s="960" t="s">
        <v>861</v>
      </c>
      <c r="K134" s="960"/>
      <c r="L134" s="954">
        <v>42913</v>
      </c>
      <c r="M134" s="955"/>
      <c r="N134" s="209">
        <v>1630902678</v>
      </c>
      <c r="O134" s="109">
        <f>137.71/111.82</f>
        <v>1.2315328206045431</v>
      </c>
      <c r="P134" s="111" t="s">
        <v>234</v>
      </c>
      <c r="Q134" s="846">
        <f t="shared" si="8"/>
        <v>1630902677.8629003</v>
      </c>
      <c r="R134" s="847"/>
      <c r="S134" s="331" t="s">
        <v>227</v>
      </c>
      <c r="T134" s="331"/>
      <c r="U134" s="331"/>
    </row>
    <row r="135" spans="1:21" ht="30.75" customHeight="1" x14ac:dyDescent="0.25">
      <c r="B135" s="336" t="s">
        <v>235</v>
      </c>
      <c r="C135" s="338"/>
      <c r="D135" s="494" t="s">
        <v>225</v>
      </c>
      <c r="E135" s="494"/>
      <c r="F135" s="79" t="s">
        <v>145</v>
      </c>
      <c r="G135" s="881">
        <v>2010843787</v>
      </c>
      <c r="H135" s="882"/>
      <c r="I135" s="883"/>
      <c r="J135" s="961" t="s">
        <v>862</v>
      </c>
      <c r="K135" s="962"/>
      <c r="L135" s="954">
        <v>42942</v>
      </c>
      <c r="M135" s="955"/>
      <c r="N135" s="209">
        <v>1630902678</v>
      </c>
      <c r="O135" s="109">
        <f>137.87/111.82</f>
        <v>1.2329636916472904</v>
      </c>
      <c r="P135" s="111" t="s">
        <v>236</v>
      </c>
      <c r="Q135" s="846">
        <f t="shared" si="8"/>
        <v>1630902678.3371291</v>
      </c>
      <c r="R135" s="847"/>
      <c r="S135" s="331" t="s">
        <v>227</v>
      </c>
      <c r="T135" s="331"/>
      <c r="U135" s="331"/>
    </row>
    <row r="136" spans="1:21" ht="32.25" customHeight="1" x14ac:dyDescent="0.25">
      <c r="B136" s="336" t="s">
        <v>237</v>
      </c>
      <c r="C136" s="338"/>
      <c r="D136" s="494" t="s">
        <v>225</v>
      </c>
      <c r="E136" s="494"/>
      <c r="F136" s="79" t="s">
        <v>145</v>
      </c>
      <c r="G136" s="881">
        <f>2010843787+1750209</f>
        <v>2012593996</v>
      </c>
      <c r="H136" s="882"/>
      <c r="I136" s="883"/>
      <c r="J136" s="961" t="s">
        <v>863</v>
      </c>
      <c r="K136" s="962"/>
      <c r="L136" s="954" t="s">
        <v>238</v>
      </c>
      <c r="M136" s="955"/>
      <c r="N136" s="209">
        <v>1630902678</v>
      </c>
      <c r="O136" s="109">
        <f>137.99/111.82</f>
        <v>1.2340368449293508</v>
      </c>
      <c r="P136" s="111" t="s">
        <v>239</v>
      </c>
      <c r="Q136" s="846">
        <f t="shared" si="8"/>
        <v>1630902678.6920791</v>
      </c>
      <c r="R136" s="847"/>
      <c r="S136" s="331" t="s">
        <v>227</v>
      </c>
      <c r="T136" s="331"/>
      <c r="U136" s="331"/>
    </row>
    <row r="137" spans="1:21" ht="30.75" customHeight="1" x14ac:dyDescent="0.25">
      <c r="B137" s="336" t="s">
        <v>240</v>
      </c>
      <c r="C137" s="338"/>
      <c r="D137" s="494" t="s">
        <v>225</v>
      </c>
      <c r="E137" s="494"/>
      <c r="F137" s="79" t="s">
        <v>145</v>
      </c>
      <c r="G137" s="881">
        <v>2013469099</v>
      </c>
      <c r="H137" s="882"/>
      <c r="I137" s="883"/>
      <c r="J137" s="960" t="s">
        <v>864</v>
      </c>
      <c r="K137" s="960"/>
      <c r="L137" s="954" t="s">
        <v>241</v>
      </c>
      <c r="M137" s="955"/>
      <c r="N137" s="209">
        <v>1630902678</v>
      </c>
      <c r="O137" s="109">
        <f>138.05/111.82</f>
        <v>1.2345734215703812</v>
      </c>
      <c r="P137" s="111" t="s">
        <v>242</v>
      </c>
      <c r="Q137" s="846">
        <f t="shared" si="8"/>
        <v>1630902677.6543279</v>
      </c>
      <c r="R137" s="847"/>
      <c r="S137" s="331" t="s">
        <v>227</v>
      </c>
      <c r="T137" s="331"/>
      <c r="U137" s="331"/>
    </row>
    <row r="138" spans="1:21" ht="27.75" customHeight="1" x14ac:dyDescent="0.25">
      <c r="B138" s="336" t="s">
        <v>243</v>
      </c>
      <c r="C138" s="338"/>
      <c r="D138" s="494" t="s">
        <v>225</v>
      </c>
      <c r="E138" s="494"/>
      <c r="F138" s="79" t="s">
        <v>145</v>
      </c>
      <c r="G138" s="881">
        <v>2013469099</v>
      </c>
      <c r="H138" s="882"/>
      <c r="I138" s="883"/>
      <c r="J138" s="963" t="s">
        <v>865</v>
      </c>
      <c r="K138" s="964"/>
      <c r="L138" s="954" t="s">
        <v>244</v>
      </c>
      <c r="M138" s="955"/>
      <c r="N138" s="209">
        <v>1630902678</v>
      </c>
      <c r="O138" s="109">
        <f>138.05/111.82</f>
        <v>1.2345734215703812</v>
      </c>
      <c r="P138" s="111" t="s">
        <v>242</v>
      </c>
      <c r="Q138" s="846">
        <f t="shared" si="8"/>
        <v>1630902677.6543279</v>
      </c>
      <c r="R138" s="847"/>
      <c r="S138" s="331" t="s">
        <v>227</v>
      </c>
      <c r="T138" s="331"/>
      <c r="U138" s="331"/>
    </row>
    <row r="139" spans="1:21" ht="27.75" customHeight="1" x14ac:dyDescent="0.25">
      <c r="B139" s="336" t="s">
        <v>400</v>
      </c>
      <c r="C139" s="338"/>
      <c r="D139" s="494" t="s">
        <v>225</v>
      </c>
      <c r="E139" s="494"/>
      <c r="F139" s="79" t="s">
        <v>145</v>
      </c>
      <c r="G139" s="881">
        <v>7470065162</v>
      </c>
      <c r="H139" s="882"/>
      <c r="I139" s="883"/>
      <c r="J139" s="963" t="s">
        <v>401</v>
      </c>
      <c r="K139" s="964"/>
      <c r="L139" s="954">
        <v>43354</v>
      </c>
      <c r="M139" s="955"/>
      <c r="N139" s="209"/>
      <c r="O139" s="109">
        <f>142.27/111.82</f>
        <v>1.2723126453228404</v>
      </c>
      <c r="P139" s="111" t="s">
        <v>510</v>
      </c>
      <c r="Q139" s="846">
        <f t="shared" si="8"/>
        <v>5871249640.9280939</v>
      </c>
      <c r="R139" s="847"/>
      <c r="S139" s="331" t="s">
        <v>227</v>
      </c>
      <c r="T139" s="331"/>
      <c r="U139" s="331"/>
    </row>
    <row r="140" spans="1:21" ht="33.75" customHeight="1" x14ac:dyDescent="0.25">
      <c r="B140" s="336" t="s">
        <v>511</v>
      </c>
      <c r="C140" s="338"/>
      <c r="D140" s="494" t="s">
        <v>225</v>
      </c>
      <c r="E140" s="494"/>
      <c r="F140" s="79" t="s">
        <v>145</v>
      </c>
      <c r="G140" s="881">
        <v>9700000000</v>
      </c>
      <c r="H140" s="882"/>
      <c r="I140" s="883"/>
      <c r="J140" s="965" t="s">
        <v>494</v>
      </c>
      <c r="K140" s="966"/>
      <c r="L140" s="954">
        <v>43612</v>
      </c>
      <c r="M140" s="955"/>
      <c r="N140" s="209"/>
      <c r="O140" s="109">
        <f>102.12/78.05</f>
        <v>1.3083920563741192</v>
      </c>
      <c r="P140" s="111" t="s">
        <v>492</v>
      </c>
      <c r="Q140" s="846">
        <f t="shared" si="8"/>
        <v>7413679984.3321581</v>
      </c>
      <c r="R140" s="847"/>
      <c r="S140" s="336" t="s">
        <v>866</v>
      </c>
      <c r="T140" s="337"/>
      <c r="U140" s="338"/>
    </row>
    <row r="141" spans="1:21" ht="23.25" customHeight="1" x14ac:dyDescent="0.25">
      <c r="B141" s="810" t="s">
        <v>494</v>
      </c>
      <c r="C141" s="810"/>
      <c r="D141" s="494" t="s">
        <v>225</v>
      </c>
      <c r="E141" s="494"/>
      <c r="F141" s="79" t="s">
        <v>145</v>
      </c>
      <c r="G141" s="881">
        <v>3700813045</v>
      </c>
      <c r="H141" s="882"/>
      <c r="I141" s="883"/>
      <c r="J141" s="965" t="s">
        <v>867</v>
      </c>
      <c r="K141" s="966"/>
      <c r="L141" s="954">
        <v>43879</v>
      </c>
      <c r="M141" s="955"/>
      <c r="N141" s="209"/>
      <c r="O141" s="109">
        <f>104.24/78.05</f>
        <v>1.3355541319666879</v>
      </c>
      <c r="P141" s="111" t="s">
        <v>868</v>
      </c>
      <c r="Q141" s="846">
        <f t="shared" si="8"/>
        <v>2770994418.2871261</v>
      </c>
      <c r="R141" s="847"/>
      <c r="S141" s="336" t="s">
        <v>869</v>
      </c>
      <c r="T141" s="337"/>
      <c r="U141" s="338"/>
    </row>
    <row r="142" spans="1:21" ht="15" customHeight="1" x14ac:dyDescent="0.25">
      <c r="B142" s="810" t="s">
        <v>494</v>
      </c>
      <c r="C142" s="810"/>
      <c r="D142" s="494" t="s">
        <v>225</v>
      </c>
      <c r="E142" s="494"/>
      <c r="F142" s="79" t="s">
        <v>145</v>
      </c>
      <c r="G142" s="881">
        <v>872133354</v>
      </c>
      <c r="H142" s="882"/>
      <c r="I142" s="883"/>
      <c r="J142" s="965" t="s">
        <v>867</v>
      </c>
      <c r="K142" s="966"/>
      <c r="L142" s="954">
        <v>43916</v>
      </c>
      <c r="M142" s="955"/>
      <c r="N142" s="209"/>
      <c r="O142" s="109">
        <f>104.94/78.05</f>
        <v>1.3445227418321588</v>
      </c>
      <c r="P142" s="111" t="s">
        <v>870</v>
      </c>
      <c r="Q142" s="846">
        <f t="shared" si="8"/>
        <v>648656453.97084045</v>
      </c>
      <c r="R142" s="847"/>
      <c r="S142" s="336" t="s">
        <v>869</v>
      </c>
      <c r="T142" s="337"/>
      <c r="U142" s="338"/>
    </row>
    <row r="143" spans="1:21" ht="15" customHeight="1" x14ac:dyDescent="0.25">
      <c r="B143" s="810" t="s">
        <v>494</v>
      </c>
      <c r="C143" s="810"/>
      <c r="D143" s="494" t="s">
        <v>225</v>
      </c>
      <c r="E143" s="494"/>
      <c r="F143" s="79" t="s">
        <v>145</v>
      </c>
      <c r="G143" s="881">
        <v>1934253887</v>
      </c>
      <c r="H143" s="882"/>
      <c r="I143" s="883"/>
      <c r="J143" s="965" t="s">
        <v>867</v>
      </c>
      <c r="K143" s="966"/>
      <c r="L143" s="954">
        <v>43936</v>
      </c>
      <c r="M143" s="955"/>
      <c r="N143" s="209"/>
      <c r="O143" s="109">
        <f>105.53/78.05</f>
        <v>1.35208199871877</v>
      </c>
      <c r="P143" s="111" t="s">
        <v>871</v>
      </c>
      <c r="Q143" s="846">
        <f t="shared" si="8"/>
        <v>1430574394.7725766</v>
      </c>
      <c r="R143" s="847"/>
      <c r="S143" s="336" t="s">
        <v>869</v>
      </c>
      <c r="T143" s="337"/>
      <c r="U143" s="338"/>
    </row>
    <row r="144" spans="1:21" ht="30.75" customHeight="1" x14ac:dyDescent="0.2">
      <c r="A144" s="26"/>
      <c r="B144" s="331" t="s">
        <v>494</v>
      </c>
      <c r="C144" s="331"/>
      <c r="D144" s="494" t="s">
        <v>225</v>
      </c>
      <c r="E144" s="494"/>
      <c r="F144" s="79" t="s">
        <v>145</v>
      </c>
      <c r="G144" s="967">
        <v>993588244.62</v>
      </c>
      <c r="H144" s="968"/>
      <c r="I144" s="969"/>
      <c r="J144" s="970" t="s">
        <v>867</v>
      </c>
      <c r="K144" s="971"/>
      <c r="L144" s="972">
        <v>43972</v>
      </c>
      <c r="M144" s="973"/>
      <c r="N144" s="208"/>
      <c r="O144" s="226">
        <f>[25]IPC!$S$13/78.05</f>
        <v>1.3542600896860988</v>
      </c>
      <c r="P144" s="227" t="s">
        <v>872</v>
      </c>
      <c r="Q144" s="925">
        <f t="shared" si="8"/>
        <v>733676087.9147681</v>
      </c>
      <c r="R144" s="926"/>
      <c r="S144" s="336" t="s">
        <v>869</v>
      </c>
      <c r="T144" s="337"/>
      <c r="U144" s="338"/>
    </row>
    <row r="145" spans="1:21" ht="30.75" customHeight="1" x14ac:dyDescent="0.2">
      <c r="A145" s="26"/>
      <c r="B145" s="331" t="s">
        <v>494</v>
      </c>
      <c r="C145" s="331"/>
      <c r="D145" s="494" t="s">
        <v>225</v>
      </c>
      <c r="E145" s="494"/>
      <c r="F145" s="79" t="s">
        <v>145</v>
      </c>
      <c r="G145" s="967">
        <v>738635363.88</v>
      </c>
      <c r="H145" s="968"/>
      <c r="I145" s="969"/>
      <c r="J145" s="970" t="s">
        <v>867</v>
      </c>
      <c r="K145" s="971"/>
      <c r="L145" s="972">
        <v>43978</v>
      </c>
      <c r="M145" s="973"/>
      <c r="N145" s="208"/>
      <c r="O145" s="226">
        <f>[25]IPC!$S$13/78.05</f>
        <v>1.3542600896860988</v>
      </c>
      <c r="P145" s="227" t="s">
        <v>872</v>
      </c>
      <c r="Q145" s="925">
        <f t="shared" si="8"/>
        <v>545416179.28887415</v>
      </c>
      <c r="R145" s="926"/>
      <c r="S145" s="336" t="s">
        <v>869</v>
      </c>
      <c r="T145" s="337"/>
      <c r="U145" s="338"/>
    </row>
    <row r="146" spans="1:21" ht="31.5" customHeight="1" x14ac:dyDescent="0.2">
      <c r="A146" s="26"/>
      <c r="B146" s="331" t="s">
        <v>494</v>
      </c>
      <c r="C146" s="331"/>
      <c r="D146" s="494" t="s">
        <v>225</v>
      </c>
      <c r="E146" s="494"/>
      <c r="F146" s="79" t="s">
        <v>145</v>
      </c>
      <c r="G146" s="228">
        <v>17584629</v>
      </c>
      <c r="H146" s="229"/>
      <c r="I146" s="229"/>
      <c r="J146" s="970" t="s">
        <v>867</v>
      </c>
      <c r="K146" s="971"/>
      <c r="L146" s="972">
        <v>43993</v>
      </c>
      <c r="M146" s="973"/>
      <c r="N146" s="230"/>
      <c r="O146" s="226">
        <f>[25]IPC!$S$14/78.05</f>
        <v>1.3499039077514414</v>
      </c>
      <c r="P146" s="227" t="s">
        <v>873</v>
      </c>
      <c r="Q146" s="925">
        <f t="shared" si="8"/>
        <v>13026578.33570615</v>
      </c>
      <c r="R146" s="926"/>
      <c r="S146" s="336" t="s">
        <v>869</v>
      </c>
      <c r="T146" s="337"/>
      <c r="U146" s="338"/>
    </row>
    <row r="147" spans="1:21" ht="31.5" customHeight="1" x14ac:dyDescent="0.2">
      <c r="A147" s="26"/>
      <c r="B147" s="331" t="s">
        <v>494</v>
      </c>
      <c r="C147" s="331"/>
      <c r="D147" s="494" t="s">
        <v>225</v>
      </c>
      <c r="E147" s="494"/>
      <c r="F147" s="79" t="s">
        <v>145</v>
      </c>
      <c r="G147" s="228">
        <v>750489233.00999999</v>
      </c>
      <c r="H147" s="229"/>
      <c r="I147" s="229"/>
      <c r="J147" s="970" t="s">
        <v>867</v>
      </c>
      <c r="K147" s="971"/>
      <c r="L147" s="972">
        <v>44018</v>
      </c>
      <c r="M147" s="973"/>
      <c r="N147" s="230"/>
      <c r="O147" s="226">
        <f>[25]IPC!$S$15/78.05</f>
        <v>1.3449071108263935</v>
      </c>
      <c r="P147" s="227" t="s">
        <v>874</v>
      </c>
      <c r="Q147" s="925">
        <f t="shared" si="8"/>
        <v>558023098.37506425</v>
      </c>
      <c r="R147" s="926"/>
      <c r="S147" s="336" t="s">
        <v>869</v>
      </c>
      <c r="T147" s="337"/>
      <c r="U147" s="338"/>
    </row>
    <row r="148" spans="1:21" ht="33" customHeight="1" x14ac:dyDescent="0.2">
      <c r="A148" s="1" t="s">
        <v>573</v>
      </c>
      <c r="B148" s="316" t="s">
        <v>245</v>
      </c>
      <c r="C148" s="317"/>
      <c r="D148" s="317"/>
      <c r="E148" s="317"/>
      <c r="F148" s="317"/>
      <c r="G148" s="317"/>
      <c r="H148" s="317"/>
      <c r="I148" s="317"/>
      <c r="J148" s="317"/>
      <c r="K148" s="317"/>
      <c r="L148" s="317"/>
      <c r="M148" s="317"/>
      <c r="N148" s="317"/>
      <c r="O148" s="317"/>
      <c r="P148" s="317"/>
      <c r="Q148" s="317"/>
      <c r="R148" s="317"/>
      <c r="S148" s="317"/>
      <c r="T148" s="317"/>
      <c r="U148" s="318"/>
    </row>
    <row r="149" spans="1:21" ht="25.5" customHeight="1" x14ac:dyDescent="0.2">
      <c r="B149" s="797" t="s">
        <v>132</v>
      </c>
      <c r="C149" s="797"/>
      <c r="D149" s="798" t="s">
        <v>133</v>
      </c>
      <c r="E149" s="798"/>
      <c r="F149" s="798" t="s">
        <v>134</v>
      </c>
      <c r="G149" s="799" t="s">
        <v>135</v>
      </c>
      <c r="H149" s="799"/>
      <c r="I149" s="799"/>
      <c r="J149" s="799"/>
      <c r="K149" s="799"/>
      <c r="L149" s="799"/>
      <c r="M149" s="799"/>
      <c r="N149" s="799" t="s">
        <v>136</v>
      </c>
      <c r="O149" s="799"/>
      <c r="P149" s="799"/>
      <c r="Q149" s="799"/>
      <c r="R149" s="799"/>
      <c r="S149" s="799" t="s">
        <v>98</v>
      </c>
      <c r="T149" s="799"/>
      <c r="U149" s="799"/>
    </row>
    <row r="150" spans="1:21" ht="26.25" customHeight="1" x14ac:dyDescent="0.2">
      <c r="B150" s="797"/>
      <c r="C150" s="797"/>
      <c r="D150" s="798"/>
      <c r="E150" s="798"/>
      <c r="F150" s="798"/>
      <c r="G150" s="800" t="s">
        <v>137</v>
      </c>
      <c r="H150" s="798"/>
      <c r="I150" s="798"/>
      <c r="J150" s="800" t="s">
        <v>138</v>
      </c>
      <c r="K150" s="800"/>
      <c r="L150" s="800" t="s">
        <v>842</v>
      </c>
      <c r="M150" s="800"/>
      <c r="N150" s="206" t="s">
        <v>139</v>
      </c>
      <c r="O150" s="206" t="s">
        <v>140</v>
      </c>
      <c r="P150" s="206" t="s">
        <v>141</v>
      </c>
      <c r="Q150" s="800" t="s">
        <v>142</v>
      </c>
      <c r="R150" s="800"/>
      <c r="S150" s="799"/>
      <c r="T150" s="799"/>
      <c r="U150" s="799"/>
    </row>
    <row r="151" spans="1:21" ht="20.25" customHeight="1" x14ac:dyDescent="0.25">
      <c r="B151" s="336" t="s">
        <v>143</v>
      </c>
      <c r="C151" s="338"/>
      <c r="D151" s="839" t="s">
        <v>875</v>
      </c>
      <c r="E151" s="840"/>
      <c r="F151" s="79" t="s">
        <v>145</v>
      </c>
      <c r="G151" s="846">
        <v>4270238021</v>
      </c>
      <c r="H151" s="936"/>
      <c r="I151" s="847"/>
      <c r="J151" s="953" t="s">
        <v>146</v>
      </c>
      <c r="K151" s="953"/>
      <c r="L151" s="878" t="s">
        <v>246</v>
      </c>
      <c r="M151" s="845"/>
      <c r="N151" s="112">
        <v>3885265434</v>
      </c>
      <c r="O151" s="59">
        <f>123.78/111.82</f>
        <v>1.1069576104453587</v>
      </c>
      <c r="P151" s="110" t="s">
        <v>155</v>
      </c>
      <c r="Q151" s="871">
        <f>+G151/O151</f>
        <v>3857634638.1339469</v>
      </c>
      <c r="R151" s="871"/>
      <c r="S151" s="331" t="s">
        <v>227</v>
      </c>
      <c r="T151" s="331"/>
      <c r="U151" s="331"/>
    </row>
    <row r="152" spans="1:21" ht="15.75" customHeight="1" x14ac:dyDescent="0.25">
      <c r="B152" s="336" t="s">
        <v>143</v>
      </c>
      <c r="C152" s="338"/>
      <c r="D152" s="839" t="s">
        <v>875</v>
      </c>
      <c r="E152" s="840"/>
      <c r="F152" s="79" t="s">
        <v>145</v>
      </c>
      <c r="G152" s="846">
        <v>31161593</v>
      </c>
      <c r="H152" s="936"/>
      <c r="I152" s="847"/>
      <c r="J152" s="953" t="s">
        <v>146</v>
      </c>
      <c r="K152" s="953"/>
      <c r="L152" s="878" t="s">
        <v>247</v>
      </c>
      <c r="M152" s="845"/>
      <c r="N152" s="112"/>
      <c r="O152" s="109">
        <f>126.15/111.82</f>
        <v>1.1281523877660526</v>
      </c>
      <c r="P152" s="111" t="s">
        <v>167</v>
      </c>
      <c r="Q152" s="871">
        <f>+G152/O152</f>
        <v>27621794.128101464</v>
      </c>
      <c r="R152" s="871"/>
      <c r="S152" s="331" t="s">
        <v>227</v>
      </c>
      <c r="T152" s="331"/>
      <c r="U152" s="331"/>
    </row>
    <row r="153" spans="1:21" ht="30.75" customHeight="1" x14ac:dyDescent="0.25">
      <c r="B153" s="336" t="s">
        <v>147</v>
      </c>
      <c r="C153" s="338"/>
      <c r="D153" s="839" t="s">
        <v>875</v>
      </c>
      <c r="E153" s="840"/>
      <c r="F153" s="79" t="s">
        <v>145</v>
      </c>
      <c r="G153" s="846">
        <v>3890427652</v>
      </c>
      <c r="H153" s="936"/>
      <c r="I153" s="847"/>
      <c r="J153" s="953" t="s">
        <v>248</v>
      </c>
      <c r="K153" s="953"/>
      <c r="L153" s="878" t="s">
        <v>249</v>
      </c>
      <c r="M153" s="845"/>
      <c r="N153" s="112">
        <v>3330227513</v>
      </c>
      <c r="O153" s="109">
        <f>130.63/111.82</f>
        <v>1.1682167769629763</v>
      </c>
      <c r="P153" s="111" t="s">
        <v>179</v>
      </c>
      <c r="Q153" s="871">
        <f>+G153/O153</f>
        <v>3330227513.1795144</v>
      </c>
      <c r="R153" s="871"/>
      <c r="S153" s="331" t="s">
        <v>227</v>
      </c>
      <c r="T153" s="331"/>
      <c r="U153" s="331"/>
    </row>
    <row r="154" spans="1:21" ht="45" customHeight="1" x14ac:dyDescent="0.25">
      <c r="B154" s="336" t="s">
        <v>148</v>
      </c>
      <c r="C154" s="338"/>
      <c r="D154" s="839" t="s">
        <v>875</v>
      </c>
      <c r="E154" s="840"/>
      <c r="F154" s="79" t="s">
        <v>145</v>
      </c>
      <c r="G154" s="846">
        <v>3954459034</v>
      </c>
      <c r="H154" s="936"/>
      <c r="I154" s="847"/>
      <c r="J154" s="953" t="s">
        <v>250</v>
      </c>
      <c r="K154" s="953"/>
      <c r="L154" s="845" t="s">
        <v>251</v>
      </c>
      <c r="M154" s="845"/>
      <c r="N154" s="112">
        <v>3330227513</v>
      </c>
      <c r="O154" s="109">
        <f>132.78/111.82</f>
        <v>1.1874441065998929</v>
      </c>
      <c r="P154" s="111" t="s">
        <v>195</v>
      </c>
      <c r="Q154" s="871">
        <f>+G154/O154</f>
        <v>3330227513.0432291</v>
      </c>
      <c r="R154" s="871"/>
      <c r="S154" s="331" t="s">
        <v>227</v>
      </c>
      <c r="T154" s="331"/>
      <c r="U154" s="331"/>
    </row>
    <row r="155" spans="1:21" ht="40.5" hidden="1" customHeight="1" x14ac:dyDescent="0.25">
      <c r="B155" s="336" t="s">
        <v>149</v>
      </c>
      <c r="C155" s="338"/>
      <c r="D155" s="839" t="s">
        <v>875</v>
      </c>
      <c r="E155" s="840"/>
      <c r="F155" s="79" t="s">
        <v>145</v>
      </c>
      <c r="G155" s="978">
        <v>4092052050</v>
      </c>
      <c r="H155" s="979"/>
      <c r="I155" s="980"/>
      <c r="J155" s="953" t="s">
        <v>252</v>
      </c>
      <c r="K155" s="953"/>
      <c r="L155" s="878" t="s">
        <v>253</v>
      </c>
      <c r="M155" s="845"/>
      <c r="N155" s="112">
        <v>3330227513</v>
      </c>
      <c r="O155" s="109">
        <f t="shared" ref="O155" si="10">137.4/111.82</f>
        <v>1.2287605079592203</v>
      </c>
      <c r="P155" s="111" t="s">
        <v>254</v>
      </c>
      <c r="Q155" s="871">
        <f>+G155/O155</f>
        <v>3330227512.5982528</v>
      </c>
      <c r="R155" s="871"/>
      <c r="S155" s="331" t="s">
        <v>227</v>
      </c>
      <c r="T155" s="331"/>
      <c r="U155" s="331"/>
    </row>
    <row r="156" spans="1:21" ht="30" hidden="1" customHeight="1" x14ac:dyDescent="0.25">
      <c r="B156" s="336" t="s">
        <v>255</v>
      </c>
      <c r="C156" s="338"/>
      <c r="D156" s="465" t="s">
        <v>875</v>
      </c>
      <c r="E156" s="467"/>
      <c r="F156" s="79" t="s">
        <v>145</v>
      </c>
      <c r="G156" s="978">
        <v>32581947</v>
      </c>
      <c r="H156" s="979"/>
      <c r="I156" s="215"/>
      <c r="J156" s="974"/>
      <c r="K156" s="975"/>
      <c r="L156" s="976" t="s">
        <v>256</v>
      </c>
      <c r="M156" s="977"/>
      <c r="N156" s="112"/>
      <c r="O156" s="109">
        <f>137.87/111.82</f>
        <v>1.2329636916472904</v>
      </c>
      <c r="P156" s="111" t="s">
        <v>236</v>
      </c>
      <c r="Q156" s="846"/>
      <c r="R156" s="847"/>
      <c r="S156" s="331"/>
      <c r="T156" s="331"/>
      <c r="U156" s="331"/>
    </row>
    <row r="157" spans="1:21" ht="36" hidden="1" customHeight="1" x14ac:dyDescent="0.25">
      <c r="B157" s="336" t="s">
        <v>150</v>
      </c>
      <c r="C157" s="338"/>
      <c r="D157" s="839" t="s">
        <v>875</v>
      </c>
      <c r="E157" s="840"/>
      <c r="F157" s="79" t="s">
        <v>145</v>
      </c>
      <c r="G157" s="881">
        <v>4111410375</v>
      </c>
      <c r="H157" s="882"/>
      <c r="I157" s="883"/>
      <c r="J157" s="953" t="s">
        <v>257</v>
      </c>
      <c r="K157" s="953"/>
      <c r="L157" s="878" t="s">
        <v>258</v>
      </c>
      <c r="M157" s="845"/>
      <c r="N157" s="112">
        <v>3330227513</v>
      </c>
      <c r="O157" s="109">
        <f>138.05/111.82</f>
        <v>1.2345734215703812</v>
      </c>
      <c r="P157" s="111" t="s">
        <v>242</v>
      </c>
      <c r="Q157" s="871">
        <f>+G157/O157</f>
        <v>3330227512.7308941</v>
      </c>
      <c r="R157" s="871"/>
      <c r="S157" s="331" t="s">
        <v>227</v>
      </c>
      <c r="T157" s="331"/>
      <c r="U157" s="331"/>
    </row>
    <row r="158" spans="1:21" s="26" customFormat="1" ht="15" hidden="1" customHeight="1" x14ac:dyDescent="0.25">
      <c r="A158" s="1"/>
      <c r="B158" s="336" t="s">
        <v>151</v>
      </c>
      <c r="C158" s="338"/>
      <c r="D158" s="839" t="s">
        <v>875</v>
      </c>
      <c r="E158" s="840"/>
      <c r="F158" s="79" t="s">
        <v>145</v>
      </c>
      <c r="G158" s="881">
        <v>4200756490</v>
      </c>
      <c r="H158" s="882"/>
      <c r="I158" s="883"/>
      <c r="J158" s="953" t="s">
        <v>259</v>
      </c>
      <c r="K158" s="953"/>
      <c r="L158" s="878" t="s">
        <v>260</v>
      </c>
      <c r="M158" s="845"/>
      <c r="N158" s="112">
        <v>3330227513</v>
      </c>
      <c r="O158" s="109">
        <f>141.05/111.82</f>
        <v>1.2614022536218925</v>
      </c>
      <c r="P158" s="111" t="s">
        <v>261</v>
      </c>
      <c r="Q158" s="886">
        <f>G158/O158</f>
        <v>3330227513.0223322</v>
      </c>
      <c r="R158" s="886"/>
      <c r="S158" s="331" t="s">
        <v>227</v>
      </c>
      <c r="T158" s="331"/>
      <c r="U158" s="331"/>
    </row>
    <row r="159" spans="1:21" s="26" customFormat="1" ht="28.5" customHeight="1" x14ac:dyDescent="0.25">
      <c r="A159" s="1"/>
      <c r="B159" s="336" t="s">
        <v>152</v>
      </c>
      <c r="C159" s="338"/>
      <c r="D159" s="839" t="s">
        <v>875</v>
      </c>
      <c r="E159" s="840"/>
      <c r="F159" s="79" t="s">
        <v>145</v>
      </c>
      <c r="G159" s="881">
        <v>4243940445</v>
      </c>
      <c r="H159" s="882"/>
      <c r="I159" s="883"/>
      <c r="J159" s="953" t="s">
        <v>262</v>
      </c>
      <c r="K159" s="953"/>
      <c r="L159" s="870">
        <v>43384</v>
      </c>
      <c r="M159" s="885"/>
      <c r="N159" s="112">
        <v>3330227513</v>
      </c>
      <c r="O159" s="109">
        <f>142.5/111.82</f>
        <v>1.2743695224467895</v>
      </c>
      <c r="P159" s="111" t="s">
        <v>405</v>
      </c>
      <c r="Q159" s="886">
        <f>G159/O159</f>
        <v>3330227512.7010527</v>
      </c>
      <c r="R159" s="886"/>
      <c r="S159" s="331" t="s">
        <v>227</v>
      </c>
      <c r="T159" s="331"/>
      <c r="U159" s="331"/>
    </row>
    <row r="160" spans="1:21" ht="15" customHeight="1" x14ac:dyDescent="0.25">
      <c r="B160" s="336" t="s">
        <v>153</v>
      </c>
      <c r="C160" s="338"/>
      <c r="D160" s="839" t="s">
        <v>875</v>
      </c>
      <c r="E160" s="840"/>
      <c r="F160" s="79" t="s">
        <v>145</v>
      </c>
      <c r="G160" s="881">
        <v>4335995951</v>
      </c>
      <c r="H160" s="882"/>
      <c r="I160" s="883"/>
      <c r="J160" s="884" t="s">
        <v>263</v>
      </c>
      <c r="K160" s="884"/>
      <c r="L160" s="870">
        <v>43580</v>
      </c>
      <c r="M160" s="885"/>
      <c r="N160" s="112">
        <v>3330227513</v>
      </c>
      <c r="O160" s="109">
        <f>101.62/78.05</f>
        <v>1.3019859064702115</v>
      </c>
      <c r="P160" s="111" t="s">
        <v>438</v>
      </c>
      <c r="Q160" s="886">
        <f>G160/O160</f>
        <v>3330294075.7286949</v>
      </c>
      <c r="R160" s="886"/>
      <c r="S160" s="331" t="s">
        <v>876</v>
      </c>
      <c r="T160" s="331"/>
      <c r="U160" s="331"/>
    </row>
    <row r="161" spans="1:21" ht="15" customHeight="1" x14ac:dyDescent="0.25">
      <c r="B161" s="336" t="s">
        <v>228</v>
      </c>
      <c r="C161" s="338"/>
      <c r="D161" s="839" t="s">
        <v>875</v>
      </c>
      <c r="E161" s="840"/>
      <c r="F161" s="79" t="s">
        <v>145</v>
      </c>
      <c r="G161" s="881">
        <v>3687610549</v>
      </c>
      <c r="H161" s="882"/>
      <c r="I161" s="883"/>
      <c r="J161" s="884" t="s">
        <v>264</v>
      </c>
      <c r="K161" s="884"/>
      <c r="L161" s="891">
        <v>43748</v>
      </c>
      <c r="M161" s="892"/>
      <c r="N161" s="128">
        <v>2787313610</v>
      </c>
      <c r="O161" s="109">
        <f>103.26/78.05</f>
        <v>1.322998078155029</v>
      </c>
      <c r="P161" s="111" t="s">
        <v>566</v>
      </c>
      <c r="Q161" s="886">
        <f>G161/O161</f>
        <v>2787313609.8145456</v>
      </c>
      <c r="R161" s="886"/>
      <c r="S161" s="331" t="s">
        <v>227</v>
      </c>
      <c r="T161" s="331"/>
      <c r="U161" s="331"/>
    </row>
    <row r="162" spans="1:21" ht="36.75" customHeight="1" x14ac:dyDescent="0.25">
      <c r="B162" s="336" t="s">
        <v>229</v>
      </c>
      <c r="C162" s="338"/>
      <c r="D162" s="839" t="s">
        <v>875</v>
      </c>
      <c r="E162" s="840"/>
      <c r="F162" s="79" t="s">
        <v>145</v>
      </c>
      <c r="G162" s="881">
        <v>3768676557</v>
      </c>
      <c r="H162" s="882"/>
      <c r="I162" s="883"/>
      <c r="J162" s="884" t="s">
        <v>265</v>
      </c>
      <c r="K162" s="884"/>
      <c r="L162" s="891">
        <v>43935</v>
      </c>
      <c r="M162" s="892"/>
      <c r="N162" s="48">
        <v>2787313610</v>
      </c>
      <c r="O162" s="109">
        <f>105.53/78.05</f>
        <v>1.35208199871877</v>
      </c>
      <c r="P162" s="111" t="s">
        <v>877</v>
      </c>
      <c r="Q162" s="886">
        <f>G162/O162</f>
        <v>2787313610.0999718</v>
      </c>
      <c r="R162" s="886"/>
      <c r="S162" s="331" t="s">
        <v>227</v>
      </c>
      <c r="T162" s="331"/>
      <c r="U162" s="331"/>
    </row>
    <row r="163" spans="1:21" ht="36.75" customHeight="1" x14ac:dyDescent="0.2">
      <c r="B163" s="336" t="s">
        <v>230</v>
      </c>
      <c r="C163" s="338"/>
      <c r="D163" s="840"/>
      <c r="E163" s="840"/>
      <c r="F163" s="79" t="s">
        <v>145</v>
      </c>
      <c r="G163" s="331"/>
      <c r="H163" s="331"/>
      <c r="I163" s="331"/>
      <c r="J163" s="884" t="s">
        <v>266</v>
      </c>
      <c r="K163" s="884"/>
      <c r="L163" s="840"/>
      <c r="M163" s="840"/>
      <c r="N163" s="48">
        <v>1848766139</v>
      </c>
      <c r="O163" s="219"/>
      <c r="P163" s="49"/>
      <c r="Q163" s="890">
        <v>0</v>
      </c>
      <c r="R163" s="890"/>
      <c r="S163" s="331"/>
      <c r="T163" s="331"/>
      <c r="U163" s="331"/>
    </row>
    <row r="164" spans="1:21" ht="54.75" customHeight="1" x14ac:dyDescent="0.2">
      <c r="B164" s="336" t="s">
        <v>231</v>
      </c>
      <c r="C164" s="338"/>
      <c r="D164" s="840"/>
      <c r="E164" s="840"/>
      <c r="F164" s="79" t="s">
        <v>145</v>
      </c>
      <c r="G164" s="331"/>
      <c r="H164" s="331"/>
      <c r="I164" s="331"/>
      <c r="J164" s="884" t="s">
        <v>267</v>
      </c>
      <c r="K164" s="884"/>
      <c r="L164" s="840"/>
      <c r="M164" s="840"/>
      <c r="N164" s="48">
        <v>1848766139</v>
      </c>
      <c r="O164" s="219"/>
      <c r="P164" s="49"/>
      <c r="Q164" s="890">
        <v>0</v>
      </c>
      <c r="R164" s="890"/>
      <c r="S164" s="331"/>
      <c r="T164" s="331"/>
      <c r="U164" s="331"/>
    </row>
    <row r="165" spans="1:21" ht="81" customHeight="1" x14ac:dyDescent="0.2">
      <c r="A165" s="26"/>
      <c r="B165" s="336" t="s">
        <v>232</v>
      </c>
      <c r="C165" s="338"/>
      <c r="D165" s="840"/>
      <c r="E165" s="840"/>
      <c r="F165" s="79" t="s">
        <v>145</v>
      </c>
      <c r="G165" s="331"/>
      <c r="H165" s="331"/>
      <c r="I165" s="331"/>
      <c r="J165" s="884" t="s">
        <v>878</v>
      </c>
      <c r="K165" s="884"/>
      <c r="L165" s="840"/>
      <c r="M165" s="840"/>
      <c r="N165" s="48">
        <v>2542964000</v>
      </c>
      <c r="O165" s="219"/>
      <c r="P165" s="49"/>
      <c r="Q165" s="981">
        <v>0</v>
      </c>
      <c r="R165" s="981"/>
      <c r="S165" s="331"/>
      <c r="T165" s="331"/>
      <c r="U165" s="331"/>
    </row>
    <row r="166" spans="1:21" ht="39.75" customHeight="1" x14ac:dyDescent="0.2">
      <c r="A166" s="26" t="s">
        <v>574</v>
      </c>
      <c r="B166" s="887" t="s">
        <v>268</v>
      </c>
      <c r="C166" s="888"/>
      <c r="D166" s="888"/>
      <c r="E166" s="888"/>
      <c r="F166" s="888"/>
      <c r="G166" s="888"/>
      <c r="H166" s="888"/>
      <c r="I166" s="888"/>
      <c r="J166" s="888"/>
      <c r="K166" s="888"/>
      <c r="L166" s="888"/>
      <c r="M166" s="888"/>
      <c r="N166" s="888"/>
      <c r="O166" s="888"/>
      <c r="P166" s="888"/>
      <c r="Q166" s="888"/>
      <c r="R166" s="888"/>
      <c r="S166" s="888"/>
      <c r="T166" s="888"/>
      <c r="U166" s="889"/>
    </row>
    <row r="167" spans="1:21" ht="53.25" customHeight="1" x14ac:dyDescent="0.2">
      <c r="B167" s="797" t="s">
        <v>132</v>
      </c>
      <c r="C167" s="797"/>
      <c r="D167" s="798" t="s">
        <v>133</v>
      </c>
      <c r="E167" s="798"/>
      <c r="F167" s="798" t="s">
        <v>134</v>
      </c>
      <c r="G167" s="799" t="s">
        <v>135</v>
      </c>
      <c r="H167" s="799"/>
      <c r="I167" s="799"/>
      <c r="J167" s="799"/>
      <c r="K167" s="799"/>
      <c r="L167" s="799"/>
      <c r="M167" s="799"/>
      <c r="N167" s="799" t="s">
        <v>136</v>
      </c>
      <c r="O167" s="799"/>
      <c r="P167" s="799"/>
      <c r="Q167" s="799"/>
      <c r="R167" s="799"/>
      <c r="S167" s="799" t="s">
        <v>98</v>
      </c>
      <c r="T167" s="799"/>
      <c r="U167" s="799"/>
    </row>
    <row r="168" spans="1:21" ht="58.5" customHeight="1" x14ac:dyDescent="0.2">
      <c r="B168" s="797"/>
      <c r="C168" s="797"/>
      <c r="D168" s="798"/>
      <c r="E168" s="798"/>
      <c r="F168" s="798"/>
      <c r="G168" s="800" t="s">
        <v>137</v>
      </c>
      <c r="H168" s="798"/>
      <c r="I168" s="798"/>
      <c r="J168" s="800" t="s">
        <v>138</v>
      </c>
      <c r="K168" s="800"/>
      <c r="L168" s="800" t="s">
        <v>842</v>
      </c>
      <c r="M168" s="800"/>
      <c r="N168" s="206" t="s">
        <v>139</v>
      </c>
      <c r="O168" s="206" t="s">
        <v>140</v>
      </c>
      <c r="P168" s="206" t="s">
        <v>141</v>
      </c>
      <c r="Q168" s="800" t="s">
        <v>142</v>
      </c>
      <c r="R168" s="800"/>
      <c r="S168" s="799"/>
      <c r="T168" s="799"/>
      <c r="U168" s="799"/>
    </row>
    <row r="169" spans="1:21" ht="58.5" customHeight="1" x14ac:dyDescent="0.2">
      <c r="B169" s="331" t="s">
        <v>143</v>
      </c>
      <c r="C169" s="331"/>
      <c r="D169" s="839" t="s">
        <v>417</v>
      </c>
      <c r="E169" s="840"/>
      <c r="F169" s="79" t="s">
        <v>145</v>
      </c>
      <c r="G169" s="879">
        <v>384680737</v>
      </c>
      <c r="H169" s="879"/>
      <c r="I169" s="879"/>
      <c r="J169" s="843" t="s">
        <v>146</v>
      </c>
      <c r="K169" s="843"/>
      <c r="L169" s="843" t="s">
        <v>154</v>
      </c>
      <c r="M169" s="843"/>
      <c r="N169" s="217">
        <v>350000000</v>
      </c>
      <c r="O169" s="59">
        <f>123.78/111.82</f>
        <v>1.1069576104453587</v>
      </c>
      <c r="P169" s="113" t="s">
        <v>155</v>
      </c>
      <c r="Q169" s="871">
        <f t="shared" ref="Q169:Q177" si="11">+G169/O169</f>
        <v>347511714.42349327</v>
      </c>
      <c r="R169" s="871"/>
      <c r="S169" s="331" t="s">
        <v>227</v>
      </c>
      <c r="T169" s="331"/>
      <c r="U169" s="331"/>
    </row>
    <row r="170" spans="1:21" ht="63" customHeight="1" x14ac:dyDescent="0.2">
      <c r="B170" s="331" t="s">
        <v>143</v>
      </c>
      <c r="C170" s="331"/>
      <c r="D170" s="839" t="s">
        <v>417</v>
      </c>
      <c r="E170" s="840"/>
      <c r="F170" s="79" t="s">
        <v>145</v>
      </c>
      <c r="G170" s="879">
        <v>2807165</v>
      </c>
      <c r="H170" s="879"/>
      <c r="I170" s="879"/>
      <c r="J170" s="843" t="s">
        <v>146</v>
      </c>
      <c r="K170" s="843"/>
      <c r="L170" s="843" t="s">
        <v>247</v>
      </c>
      <c r="M170" s="843"/>
      <c r="N170" s="217">
        <v>350000000</v>
      </c>
      <c r="O170" s="109">
        <f>126.15/111.82</f>
        <v>1.1281523877660526</v>
      </c>
      <c r="P170" s="114" t="s">
        <v>167</v>
      </c>
      <c r="Q170" s="871">
        <f t="shared" si="11"/>
        <v>2488285.297661514</v>
      </c>
      <c r="R170" s="871"/>
      <c r="S170" s="331" t="s">
        <v>227</v>
      </c>
      <c r="T170" s="331"/>
      <c r="U170" s="331"/>
    </row>
    <row r="171" spans="1:21" ht="27" customHeight="1" x14ac:dyDescent="0.2">
      <c r="B171" s="331" t="s">
        <v>147</v>
      </c>
      <c r="C171" s="331"/>
      <c r="D171" s="839" t="s">
        <v>417</v>
      </c>
      <c r="E171" s="840"/>
      <c r="F171" s="79" t="s">
        <v>145</v>
      </c>
      <c r="G171" s="879">
        <v>394853336</v>
      </c>
      <c r="H171" s="879"/>
      <c r="I171" s="879"/>
      <c r="J171" s="843" t="s">
        <v>879</v>
      </c>
      <c r="K171" s="843"/>
      <c r="L171" s="843" t="s">
        <v>269</v>
      </c>
      <c r="M171" s="843"/>
      <c r="N171" s="217">
        <v>350000000</v>
      </c>
      <c r="O171" s="109">
        <f>126.15/111.82</f>
        <v>1.1281523877660526</v>
      </c>
      <c r="P171" s="114" t="s">
        <v>170</v>
      </c>
      <c r="Q171" s="871">
        <f t="shared" si="11"/>
        <v>350000000.24986124</v>
      </c>
      <c r="R171" s="871"/>
      <c r="S171" s="331" t="s">
        <v>227</v>
      </c>
      <c r="T171" s="331"/>
      <c r="U171" s="331"/>
    </row>
    <row r="172" spans="1:21" ht="26.25" customHeight="1" x14ac:dyDescent="0.2">
      <c r="B172" s="331" t="s">
        <v>148</v>
      </c>
      <c r="C172" s="331"/>
      <c r="D172" s="839" t="s">
        <v>417</v>
      </c>
      <c r="E172" s="840"/>
      <c r="F172" s="79" t="s">
        <v>145</v>
      </c>
      <c r="G172" s="879">
        <v>417546056</v>
      </c>
      <c r="H172" s="879"/>
      <c r="I172" s="879"/>
      <c r="J172" s="843" t="s">
        <v>879</v>
      </c>
      <c r="K172" s="843"/>
      <c r="L172" s="843" t="s">
        <v>270</v>
      </c>
      <c r="M172" s="843"/>
      <c r="N172" s="217">
        <v>350000000</v>
      </c>
      <c r="O172" s="109">
        <f>133.4/111.82</f>
        <v>1.1929887318905386</v>
      </c>
      <c r="P172" s="114" t="s">
        <v>270</v>
      </c>
      <c r="Q172" s="871">
        <f t="shared" si="11"/>
        <v>349999999.86446768</v>
      </c>
      <c r="R172" s="871"/>
      <c r="S172" s="331" t="s">
        <v>227</v>
      </c>
      <c r="T172" s="331"/>
      <c r="U172" s="331"/>
    </row>
    <row r="173" spans="1:21" ht="25.5" customHeight="1" x14ac:dyDescent="0.2">
      <c r="B173" s="331" t="s">
        <v>149</v>
      </c>
      <c r="C173" s="331"/>
      <c r="D173" s="839" t="s">
        <v>417</v>
      </c>
      <c r="E173" s="840"/>
      <c r="F173" s="79" t="s">
        <v>145</v>
      </c>
      <c r="G173" s="879">
        <v>434604722</v>
      </c>
      <c r="H173" s="879"/>
      <c r="I173" s="879"/>
      <c r="J173" s="843" t="s">
        <v>879</v>
      </c>
      <c r="K173" s="843"/>
      <c r="L173" s="880">
        <v>43223</v>
      </c>
      <c r="M173" s="880"/>
      <c r="N173" s="217">
        <v>350000000</v>
      </c>
      <c r="O173" s="109">
        <f>141.05/111.82</f>
        <v>1.2614022536218925</v>
      </c>
      <c r="P173" s="114" t="s">
        <v>312</v>
      </c>
      <c r="Q173" s="871">
        <f t="shared" si="11"/>
        <v>344540943.02757883</v>
      </c>
      <c r="R173" s="871"/>
      <c r="S173" s="331" t="s">
        <v>227</v>
      </c>
      <c r="T173" s="331"/>
      <c r="U173" s="331"/>
    </row>
    <row r="174" spans="1:21" ht="15" customHeight="1" x14ac:dyDescent="0.2">
      <c r="B174" s="331" t="s">
        <v>367</v>
      </c>
      <c r="C174" s="331"/>
      <c r="D174" s="839" t="s">
        <v>417</v>
      </c>
      <c r="E174" s="840"/>
      <c r="F174" s="79" t="s">
        <v>145</v>
      </c>
      <c r="G174" s="879">
        <v>10047398</v>
      </c>
      <c r="H174" s="879"/>
      <c r="I174" s="879"/>
      <c r="J174" s="843" t="s">
        <v>879</v>
      </c>
      <c r="K174" s="843"/>
      <c r="L174" s="880">
        <v>43263</v>
      </c>
      <c r="M174" s="880"/>
      <c r="N174" s="217">
        <v>350000000</v>
      </c>
      <c r="O174" s="109">
        <f>142.06/111.82</f>
        <v>1.2704346270792346</v>
      </c>
      <c r="P174" s="114" t="s">
        <v>312</v>
      </c>
      <c r="Q174" s="871">
        <f t="shared" si="11"/>
        <v>7908630.4685344212</v>
      </c>
      <c r="R174" s="871"/>
      <c r="S174" s="331" t="s">
        <v>880</v>
      </c>
      <c r="T174" s="331"/>
      <c r="U174" s="331"/>
    </row>
    <row r="175" spans="1:21" ht="49.5" customHeight="1" x14ac:dyDescent="0.2">
      <c r="B175" s="331" t="s">
        <v>150</v>
      </c>
      <c r="C175" s="331"/>
      <c r="D175" s="839" t="s">
        <v>417</v>
      </c>
      <c r="E175" s="840"/>
      <c r="F175" s="79" t="s">
        <v>145</v>
      </c>
      <c r="G175" s="879">
        <v>446029333</v>
      </c>
      <c r="H175" s="879"/>
      <c r="I175" s="879"/>
      <c r="J175" s="843" t="s">
        <v>879</v>
      </c>
      <c r="K175" s="843"/>
      <c r="L175" s="880">
        <v>43399</v>
      </c>
      <c r="M175" s="880"/>
      <c r="N175" s="217">
        <v>350000000</v>
      </c>
      <c r="O175" s="109">
        <f>142.5/111.82</f>
        <v>1.2743695224467895</v>
      </c>
      <c r="P175" s="114" t="s">
        <v>405</v>
      </c>
      <c r="Q175" s="871">
        <f t="shared" si="11"/>
        <v>350000000.11270177</v>
      </c>
      <c r="R175" s="871"/>
      <c r="S175" s="331" t="s">
        <v>227</v>
      </c>
      <c r="T175" s="331"/>
      <c r="U175" s="331"/>
    </row>
    <row r="176" spans="1:21" ht="150" customHeight="1" x14ac:dyDescent="0.2">
      <c r="B176" s="331" t="s">
        <v>151</v>
      </c>
      <c r="C176" s="331"/>
      <c r="D176" s="839" t="s">
        <v>417</v>
      </c>
      <c r="E176" s="840"/>
      <c r="F176" s="79" t="s">
        <v>145</v>
      </c>
      <c r="G176" s="879">
        <v>477093543</v>
      </c>
      <c r="H176" s="879"/>
      <c r="I176" s="879"/>
      <c r="J176" s="843" t="s">
        <v>879</v>
      </c>
      <c r="K176" s="843"/>
      <c r="L176" s="880">
        <v>43445</v>
      </c>
      <c r="M176" s="880"/>
      <c r="N176" s="217">
        <v>350000000</v>
      </c>
      <c r="O176" s="109">
        <f>142.84/111.82</f>
        <v>1.2774101234126276</v>
      </c>
      <c r="P176" s="114" t="s">
        <v>416</v>
      </c>
      <c r="Q176" s="871">
        <f t="shared" si="11"/>
        <v>373485018.04998595</v>
      </c>
      <c r="R176" s="871"/>
      <c r="S176" s="331" t="s">
        <v>227</v>
      </c>
      <c r="T176" s="331"/>
      <c r="U176" s="331"/>
    </row>
    <row r="177" spans="1:21" ht="147.75" customHeight="1" x14ac:dyDescent="0.2">
      <c r="B177" s="331" t="s">
        <v>152</v>
      </c>
      <c r="C177" s="331"/>
      <c r="D177" s="839" t="s">
        <v>417</v>
      </c>
      <c r="E177" s="840"/>
      <c r="F177" s="79" t="s">
        <v>145</v>
      </c>
      <c r="G177" s="879">
        <v>463049327</v>
      </c>
      <c r="H177" s="879"/>
      <c r="I177" s="879"/>
      <c r="J177" s="843" t="s">
        <v>879</v>
      </c>
      <c r="K177" s="843"/>
      <c r="L177" s="880" t="s">
        <v>562</v>
      </c>
      <c r="M177" s="880"/>
      <c r="N177" s="217">
        <v>350000000</v>
      </c>
      <c r="O177" s="109">
        <f>103.26/78.05</f>
        <v>1.322998078155029</v>
      </c>
      <c r="P177" s="114" t="s">
        <v>556</v>
      </c>
      <c r="Q177" s="871">
        <f t="shared" si="11"/>
        <v>349999999.73222929</v>
      </c>
      <c r="R177" s="871"/>
      <c r="S177" s="331" t="s">
        <v>563</v>
      </c>
      <c r="T177" s="331"/>
      <c r="U177" s="331"/>
    </row>
    <row r="178" spans="1:21" ht="39" customHeight="1" x14ac:dyDescent="0.2">
      <c r="B178" s="105"/>
      <c r="C178" s="221"/>
      <c r="D178" s="131"/>
      <c r="E178" s="131"/>
      <c r="F178" s="82"/>
      <c r="G178" s="83"/>
      <c r="H178" s="83"/>
      <c r="I178" s="83"/>
      <c r="J178" s="84"/>
      <c r="K178" s="84"/>
      <c r="L178" s="84"/>
      <c r="M178" s="84"/>
      <c r="N178" s="83"/>
      <c r="O178" s="85"/>
      <c r="P178" s="86"/>
      <c r="Q178" s="220"/>
      <c r="R178" s="220"/>
      <c r="S178" s="221"/>
      <c r="T178" s="221"/>
      <c r="U178" s="221"/>
    </row>
    <row r="179" spans="1:21" ht="36" customHeight="1" x14ac:dyDescent="0.2">
      <c r="A179" s="1" t="s">
        <v>418</v>
      </c>
      <c r="B179" s="311" t="s">
        <v>271</v>
      </c>
      <c r="C179" s="311"/>
      <c r="D179" s="311"/>
      <c r="E179" s="311"/>
      <c r="F179" s="311"/>
      <c r="G179" s="311"/>
      <c r="H179" s="311"/>
      <c r="I179" s="311"/>
      <c r="J179" s="311"/>
      <c r="K179" s="311"/>
      <c r="L179" s="311"/>
      <c r="M179" s="311"/>
      <c r="N179" s="311"/>
      <c r="O179" s="311"/>
      <c r="P179" s="311"/>
      <c r="Q179" s="311"/>
      <c r="R179" s="311"/>
      <c r="S179" s="311"/>
      <c r="T179" s="311"/>
      <c r="U179" s="311"/>
    </row>
    <row r="180" spans="1:21" ht="52.5" customHeight="1" x14ac:dyDescent="0.2">
      <c r="B180" s="797" t="s">
        <v>132</v>
      </c>
      <c r="C180" s="797"/>
      <c r="D180" s="798" t="s">
        <v>133</v>
      </c>
      <c r="E180" s="798"/>
      <c r="F180" s="798" t="s">
        <v>134</v>
      </c>
      <c r="G180" s="799" t="s">
        <v>135</v>
      </c>
      <c r="H180" s="799"/>
      <c r="I180" s="799"/>
      <c r="J180" s="799"/>
      <c r="K180" s="799"/>
      <c r="L180" s="799"/>
      <c r="M180" s="799"/>
      <c r="N180" s="799" t="s">
        <v>136</v>
      </c>
      <c r="O180" s="799"/>
      <c r="P180" s="799"/>
      <c r="Q180" s="799"/>
      <c r="R180" s="799"/>
      <c r="S180" s="799" t="s">
        <v>98</v>
      </c>
      <c r="T180" s="799"/>
      <c r="U180" s="799"/>
    </row>
    <row r="181" spans="1:21" ht="27.75" customHeight="1" x14ac:dyDescent="0.2">
      <c r="B181" s="797"/>
      <c r="C181" s="797"/>
      <c r="D181" s="798"/>
      <c r="E181" s="798"/>
      <c r="F181" s="798"/>
      <c r="G181" s="800" t="s">
        <v>137</v>
      </c>
      <c r="H181" s="798"/>
      <c r="I181" s="798"/>
      <c r="J181" s="800" t="s">
        <v>138</v>
      </c>
      <c r="K181" s="800"/>
      <c r="L181" s="800" t="s">
        <v>842</v>
      </c>
      <c r="M181" s="800"/>
      <c r="N181" s="206" t="s">
        <v>139</v>
      </c>
      <c r="O181" s="206" t="s">
        <v>140</v>
      </c>
      <c r="P181" s="206" t="s">
        <v>141</v>
      </c>
      <c r="Q181" s="800" t="s">
        <v>142</v>
      </c>
      <c r="R181" s="800"/>
      <c r="S181" s="799"/>
      <c r="T181" s="799"/>
      <c r="U181" s="799"/>
    </row>
    <row r="182" spans="1:21" ht="22.5" customHeight="1" x14ac:dyDescent="0.25">
      <c r="B182" s="331" t="s">
        <v>143</v>
      </c>
      <c r="C182" s="331"/>
      <c r="D182" s="839" t="s">
        <v>418</v>
      </c>
      <c r="E182" s="840"/>
      <c r="F182" s="79" t="s">
        <v>145</v>
      </c>
      <c r="G182" s="869">
        <v>310301163.36000001</v>
      </c>
      <c r="H182" s="869"/>
      <c r="I182" s="869"/>
      <c r="J182" s="843" t="s">
        <v>881</v>
      </c>
      <c r="K182" s="843"/>
      <c r="L182" s="878" t="s">
        <v>154</v>
      </c>
      <c r="M182" s="845"/>
      <c r="N182" s="217">
        <v>252000000</v>
      </c>
      <c r="O182" s="59">
        <f>123.78/111.82</f>
        <v>1.1069576104453587</v>
      </c>
      <c r="P182" s="113" t="s">
        <v>155</v>
      </c>
      <c r="Q182" s="871">
        <f>+G182/O182</f>
        <v>280318921.367872</v>
      </c>
      <c r="R182" s="871"/>
      <c r="S182" s="331" t="s">
        <v>227</v>
      </c>
      <c r="T182" s="331"/>
      <c r="U182" s="331"/>
    </row>
    <row r="183" spans="1:21" ht="18.75" customHeight="1" x14ac:dyDescent="0.25">
      <c r="B183" s="331" t="s">
        <v>147</v>
      </c>
      <c r="C183" s="331"/>
      <c r="D183" s="839" t="s">
        <v>418</v>
      </c>
      <c r="E183" s="840"/>
      <c r="F183" s="79" t="s">
        <v>145</v>
      </c>
      <c r="G183" s="869">
        <v>67589211</v>
      </c>
      <c r="H183" s="869">
        <v>69485724</v>
      </c>
      <c r="I183" s="869">
        <v>69485724</v>
      </c>
      <c r="J183" s="843" t="s">
        <v>272</v>
      </c>
      <c r="K183" s="843"/>
      <c r="L183" s="878" t="s">
        <v>273</v>
      </c>
      <c r="M183" s="845"/>
      <c r="N183" s="217">
        <v>60000000</v>
      </c>
      <c r="O183" s="109">
        <f>126.15/111.82</f>
        <v>1.1281523877660526</v>
      </c>
      <c r="P183" s="114" t="s">
        <v>167</v>
      </c>
      <c r="Q183" s="871">
        <f t="shared" ref="Q183:Q196" si="12">+G183/O183</f>
        <v>59911419.532461353</v>
      </c>
      <c r="R183" s="871"/>
      <c r="S183" s="331" t="s">
        <v>227</v>
      </c>
      <c r="T183" s="331"/>
      <c r="U183" s="331"/>
    </row>
    <row r="184" spans="1:21" ht="18.75" customHeight="1" x14ac:dyDescent="0.25">
      <c r="B184" s="331" t="s">
        <v>148</v>
      </c>
      <c r="C184" s="331"/>
      <c r="D184" s="839" t="s">
        <v>418</v>
      </c>
      <c r="E184" s="840"/>
      <c r="F184" s="79" t="s">
        <v>145</v>
      </c>
      <c r="G184" s="869">
        <v>1896513</v>
      </c>
      <c r="H184" s="869">
        <v>69485724</v>
      </c>
      <c r="I184" s="869">
        <v>69485724</v>
      </c>
      <c r="J184" s="843" t="s">
        <v>272</v>
      </c>
      <c r="K184" s="843"/>
      <c r="L184" s="878" t="s">
        <v>269</v>
      </c>
      <c r="M184" s="845"/>
      <c r="N184" s="217">
        <v>60000000</v>
      </c>
      <c r="O184" s="109">
        <f>126.15/111.82</f>
        <v>1.1281523877660526</v>
      </c>
      <c r="P184" s="114" t="s">
        <v>167</v>
      </c>
      <c r="Q184" s="871">
        <f t="shared" si="12"/>
        <v>1681078.7448275862</v>
      </c>
      <c r="R184" s="871"/>
      <c r="S184" s="331" t="s">
        <v>227</v>
      </c>
      <c r="T184" s="331"/>
      <c r="U184" s="331"/>
    </row>
    <row r="185" spans="1:21" ht="15.75" customHeight="1" x14ac:dyDescent="0.25">
      <c r="B185" s="331" t="s">
        <v>149</v>
      </c>
      <c r="C185" s="331"/>
      <c r="D185" s="839" t="s">
        <v>418</v>
      </c>
      <c r="E185" s="840"/>
      <c r="F185" s="79" t="s">
        <v>145</v>
      </c>
      <c r="G185" s="869">
        <v>71162374</v>
      </c>
      <c r="H185" s="869">
        <v>71162374</v>
      </c>
      <c r="I185" s="869">
        <v>71162374</v>
      </c>
      <c r="J185" s="843"/>
      <c r="K185" s="843"/>
      <c r="L185" s="878" t="s">
        <v>274</v>
      </c>
      <c r="M185" s="845"/>
      <c r="N185" s="217">
        <v>60000000</v>
      </c>
      <c r="O185" s="109">
        <f>132.58/111.82</f>
        <v>1.1856555177964587</v>
      </c>
      <c r="P185" s="114" t="s">
        <v>190</v>
      </c>
      <c r="Q185" s="871">
        <f t="shared" si="12"/>
        <v>60019434.761502482</v>
      </c>
      <c r="R185" s="871"/>
      <c r="S185" s="331" t="s">
        <v>227</v>
      </c>
      <c r="T185" s="331"/>
      <c r="U185" s="331"/>
    </row>
    <row r="186" spans="1:21" ht="15.75" customHeight="1" x14ac:dyDescent="0.25">
      <c r="B186" s="331" t="s">
        <v>150</v>
      </c>
      <c r="C186" s="331"/>
      <c r="D186" s="839" t="s">
        <v>418</v>
      </c>
      <c r="E186" s="840"/>
      <c r="F186" s="79" t="s">
        <v>145</v>
      </c>
      <c r="G186" s="869">
        <v>71579324</v>
      </c>
      <c r="H186" s="869">
        <v>71579324</v>
      </c>
      <c r="I186" s="869">
        <v>71579324</v>
      </c>
      <c r="J186" s="843" t="s">
        <v>275</v>
      </c>
      <c r="K186" s="843"/>
      <c r="L186" s="878" t="s">
        <v>276</v>
      </c>
      <c r="M186" s="845"/>
      <c r="N186" s="217">
        <v>60000000</v>
      </c>
      <c r="O186" s="109">
        <f>133.4/111.82</f>
        <v>1.1929887318905386</v>
      </c>
      <c r="P186" s="114" t="s">
        <v>203</v>
      </c>
      <c r="Q186" s="871">
        <f t="shared" si="12"/>
        <v>60000000.072563708</v>
      </c>
      <c r="R186" s="871"/>
      <c r="S186" s="331" t="s">
        <v>227</v>
      </c>
      <c r="T186" s="331"/>
      <c r="U186" s="331"/>
    </row>
    <row r="187" spans="1:21" ht="15.75" customHeight="1" x14ac:dyDescent="0.25">
      <c r="B187" s="331" t="s">
        <v>151</v>
      </c>
      <c r="C187" s="331"/>
      <c r="D187" s="839" t="s">
        <v>418</v>
      </c>
      <c r="E187" s="840"/>
      <c r="F187" s="79" t="s">
        <v>145</v>
      </c>
      <c r="G187" s="869">
        <v>300633160</v>
      </c>
      <c r="H187" s="869">
        <v>71579324</v>
      </c>
      <c r="I187" s="869">
        <v>71579324</v>
      </c>
      <c r="J187" s="843" t="s">
        <v>277</v>
      </c>
      <c r="K187" s="843"/>
      <c r="L187" s="878" t="s">
        <v>276</v>
      </c>
      <c r="M187" s="845"/>
      <c r="N187" s="217">
        <v>252000000</v>
      </c>
      <c r="O187" s="109">
        <f>133.4/111.82</f>
        <v>1.1929887318905386</v>
      </c>
      <c r="P187" s="114" t="s">
        <v>203</v>
      </c>
      <c r="Q187" s="871">
        <f t="shared" si="12"/>
        <v>251999999.63418287</v>
      </c>
      <c r="R187" s="871"/>
      <c r="S187" s="331" t="s">
        <v>227</v>
      </c>
      <c r="T187" s="331"/>
      <c r="U187" s="331"/>
    </row>
    <row r="188" spans="1:21" ht="15.75" customHeight="1" x14ac:dyDescent="0.25">
      <c r="B188" s="331" t="s">
        <v>152</v>
      </c>
      <c r="C188" s="331"/>
      <c r="D188" s="839" t="s">
        <v>418</v>
      </c>
      <c r="E188" s="840"/>
      <c r="F188" s="79" t="s">
        <v>145</v>
      </c>
      <c r="G188" s="869">
        <v>73891969</v>
      </c>
      <c r="H188" s="869">
        <v>71579324</v>
      </c>
      <c r="I188" s="869">
        <v>71579324</v>
      </c>
      <c r="J188" s="843" t="s">
        <v>278</v>
      </c>
      <c r="K188" s="843"/>
      <c r="L188" s="878" t="s">
        <v>279</v>
      </c>
      <c r="M188" s="845"/>
      <c r="N188" s="217">
        <v>60000000</v>
      </c>
      <c r="O188" s="109">
        <f>137.71/111.82</f>
        <v>1.2315328206045431</v>
      </c>
      <c r="P188" s="114" t="s">
        <v>280</v>
      </c>
      <c r="Q188" s="871">
        <f t="shared" si="12"/>
        <v>59999999.808147557</v>
      </c>
      <c r="R188" s="871"/>
      <c r="S188" s="331" t="s">
        <v>227</v>
      </c>
      <c r="T188" s="331"/>
      <c r="U188" s="331"/>
    </row>
    <row r="189" spans="1:21" ht="15.75" customHeight="1" x14ac:dyDescent="0.25">
      <c r="B189" s="331" t="s">
        <v>153</v>
      </c>
      <c r="C189" s="331"/>
      <c r="D189" s="839" t="s">
        <v>418</v>
      </c>
      <c r="E189" s="840"/>
      <c r="F189" s="79" t="s">
        <v>145</v>
      </c>
      <c r="G189" s="869">
        <v>74503666</v>
      </c>
      <c r="H189" s="869">
        <v>71579324</v>
      </c>
      <c r="I189" s="869">
        <v>71579324</v>
      </c>
      <c r="J189" s="843" t="s">
        <v>281</v>
      </c>
      <c r="K189" s="843"/>
      <c r="L189" s="878" t="s">
        <v>282</v>
      </c>
      <c r="M189" s="845"/>
      <c r="N189" s="217">
        <v>60000000</v>
      </c>
      <c r="O189" s="109">
        <f>138.85/111.82</f>
        <v>1.2417277767841173</v>
      </c>
      <c r="P189" s="114" t="s">
        <v>283</v>
      </c>
      <c r="Q189" s="871">
        <f t="shared" si="12"/>
        <v>59999999.511127122</v>
      </c>
      <c r="R189" s="871"/>
      <c r="S189" s="331" t="s">
        <v>882</v>
      </c>
      <c r="T189" s="331"/>
      <c r="U189" s="331"/>
    </row>
    <row r="190" spans="1:21" ht="15.75" x14ac:dyDescent="0.25">
      <c r="B190" s="331" t="s">
        <v>228</v>
      </c>
      <c r="C190" s="331"/>
      <c r="D190" s="839" t="s">
        <v>418</v>
      </c>
      <c r="E190" s="840"/>
      <c r="F190" s="79" t="s">
        <v>145</v>
      </c>
      <c r="G190" s="869">
        <f>387419066-74503667</f>
        <v>312915399</v>
      </c>
      <c r="H190" s="869">
        <v>71579324</v>
      </c>
      <c r="I190" s="869">
        <v>71579324</v>
      </c>
      <c r="J190" s="843" t="s">
        <v>284</v>
      </c>
      <c r="K190" s="843"/>
      <c r="L190" s="878" t="s">
        <v>282</v>
      </c>
      <c r="M190" s="845"/>
      <c r="N190" s="217">
        <v>252000000</v>
      </c>
      <c r="O190" s="109">
        <f>138.85/111.82</f>
        <v>1.2417277767841173</v>
      </c>
      <c r="P190" s="114" t="s">
        <v>283</v>
      </c>
      <c r="Q190" s="871">
        <f t="shared" si="12"/>
        <v>251999999.39632699</v>
      </c>
      <c r="R190" s="871"/>
      <c r="S190" s="331" t="s">
        <v>285</v>
      </c>
      <c r="T190" s="331"/>
      <c r="U190" s="331"/>
    </row>
    <row r="191" spans="1:21" ht="15.75" x14ac:dyDescent="0.25">
      <c r="B191" s="331" t="s">
        <v>229</v>
      </c>
      <c r="C191" s="331"/>
      <c r="D191" s="839" t="s">
        <v>418</v>
      </c>
      <c r="E191" s="840"/>
      <c r="F191" s="79" t="s">
        <v>145</v>
      </c>
      <c r="G191" s="868">
        <v>76344124.489999995</v>
      </c>
      <c r="H191" s="869">
        <v>71579324</v>
      </c>
      <c r="I191" s="869">
        <v>71579324</v>
      </c>
      <c r="J191" s="843" t="s">
        <v>384</v>
      </c>
      <c r="K191" s="843"/>
      <c r="L191" s="870">
        <v>43305</v>
      </c>
      <c r="M191" s="845"/>
      <c r="N191" s="217">
        <v>60000000</v>
      </c>
      <c r="O191" s="109">
        <f>142.28/111.82</f>
        <v>1.272402074763012</v>
      </c>
      <c r="P191" s="114" t="s">
        <v>385</v>
      </c>
      <c r="Q191" s="871">
        <f t="shared" si="12"/>
        <v>60000000.003315993</v>
      </c>
      <c r="R191" s="871"/>
      <c r="S191" s="331" t="s">
        <v>882</v>
      </c>
      <c r="T191" s="331"/>
      <c r="U191" s="331"/>
    </row>
    <row r="192" spans="1:21" ht="15" customHeight="1" x14ac:dyDescent="0.25">
      <c r="B192" s="331" t="s">
        <v>230</v>
      </c>
      <c r="C192" s="331"/>
      <c r="D192" s="839" t="s">
        <v>418</v>
      </c>
      <c r="E192" s="840"/>
      <c r="F192" s="79" t="s">
        <v>145</v>
      </c>
      <c r="G192" s="868">
        <v>398551959</v>
      </c>
      <c r="H192" s="869">
        <v>71579324</v>
      </c>
      <c r="I192" s="869">
        <v>71579324</v>
      </c>
      <c r="J192" s="843" t="s">
        <v>883</v>
      </c>
      <c r="K192" s="843"/>
      <c r="L192" s="870">
        <v>43445</v>
      </c>
      <c r="M192" s="845"/>
      <c r="N192" s="217">
        <f>60000000+252000000</f>
        <v>312000000</v>
      </c>
      <c r="O192" s="109">
        <f>142.84/111.82</f>
        <v>1.2774101234126276</v>
      </c>
      <c r="P192" s="114" t="s">
        <v>419</v>
      </c>
      <c r="Q192" s="871">
        <f t="shared" si="12"/>
        <v>312000000.38770646</v>
      </c>
      <c r="R192" s="871"/>
      <c r="S192" s="331" t="s">
        <v>227</v>
      </c>
      <c r="T192" s="331"/>
      <c r="U192" s="331"/>
    </row>
    <row r="193" spans="1:26" ht="15" customHeight="1" x14ac:dyDescent="0.25">
      <c r="B193" s="331" t="s">
        <v>231</v>
      </c>
      <c r="C193" s="331"/>
      <c r="D193" s="839" t="s">
        <v>418</v>
      </c>
      <c r="E193" s="840"/>
      <c r="F193" s="79" t="s">
        <v>145</v>
      </c>
      <c r="G193" s="868">
        <v>79133889</v>
      </c>
      <c r="H193" s="869">
        <v>71579324</v>
      </c>
      <c r="I193" s="869">
        <v>71579324</v>
      </c>
      <c r="J193" s="843" t="s">
        <v>884</v>
      </c>
      <c r="K193" s="843"/>
      <c r="L193" s="870">
        <v>43686</v>
      </c>
      <c r="M193" s="845"/>
      <c r="N193" s="217">
        <v>60000000</v>
      </c>
      <c r="O193" s="109">
        <f>102.71/78.05</f>
        <v>1.3159513132607303</v>
      </c>
      <c r="P193" s="114" t="s">
        <v>512</v>
      </c>
      <c r="Q193" s="871">
        <f t="shared" si="12"/>
        <v>60134359.2293837</v>
      </c>
      <c r="R193" s="871"/>
      <c r="S193" s="331" t="s">
        <v>882</v>
      </c>
      <c r="T193" s="331"/>
      <c r="U193" s="331"/>
    </row>
    <row r="194" spans="1:26" ht="15" customHeight="1" x14ac:dyDescent="0.25">
      <c r="B194" s="331" t="s">
        <v>232</v>
      </c>
      <c r="C194" s="331"/>
      <c r="D194" s="839" t="s">
        <v>418</v>
      </c>
      <c r="E194" s="840"/>
      <c r="F194" s="79" t="s">
        <v>145</v>
      </c>
      <c r="G194" s="868">
        <v>333395516</v>
      </c>
      <c r="H194" s="869">
        <v>71579324</v>
      </c>
      <c r="I194" s="869">
        <v>71579324</v>
      </c>
      <c r="J194" s="843" t="s">
        <v>564</v>
      </c>
      <c r="K194" s="843"/>
      <c r="L194" s="870">
        <v>43748</v>
      </c>
      <c r="M194" s="845"/>
      <c r="N194" s="217">
        <v>252000000</v>
      </c>
      <c r="O194" s="109">
        <f>103.26/78.05</f>
        <v>1.322998078155029</v>
      </c>
      <c r="P194" s="114" t="s">
        <v>556</v>
      </c>
      <c r="Q194" s="871">
        <f t="shared" si="12"/>
        <v>252000000.23048612</v>
      </c>
      <c r="R194" s="871"/>
      <c r="S194" s="331" t="s">
        <v>885</v>
      </c>
      <c r="T194" s="331"/>
      <c r="U194" s="331"/>
    </row>
    <row r="195" spans="1:26" ht="15.75" customHeight="1" x14ac:dyDescent="0.25">
      <c r="B195" s="872" t="s">
        <v>233</v>
      </c>
      <c r="C195" s="872"/>
      <c r="D195" s="873" t="s">
        <v>418</v>
      </c>
      <c r="E195" s="874"/>
      <c r="F195" s="231" t="s">
        <v>145</v>
      </c>
      <c r="G195" s="868">
        <v>79795004</v>
      </c>
      <c r="H195" s="869"/>
      <c r="I195" s="130"/>
      <c r="J195" s="843" t="s">
        <v>886</v>
      </c>
      <c r="K195" s="843"/>
      <c r="L195" s="875">
        <v>43844</v>
      </c>
      <c r="M195" s="876"/>
      <c r="N195" s="232">
        <v>60000000</v>
      </c>
      <c r="O195" s="233">
        <f>103.8/78.05</f>
        <v>1.3299167200512492</v>
      </c>
      <c r="P195" s="234" t="s">
        <v>569</v>
      </c>
      <c r="Q195" s="877">
        <f t="shared" si="12"/>
        <v>60000000.599229291</v>
      </c>
      <c r="R195" s="877"/>
      <c r="S195" s="872" t="s">
        <v>882</v>
      </c>
      <c r="T195" s="872"/>
      <c r="U195" s="872"/>
    </row>
    <row r="196" spans="1:26" ht="15.75" customHeight="1" x14ac:dyDescent="0.25">
      <c r="A196" s="235"/>
      <c r="B196" s="982" t="s">
        <v>235</v>
      </c>
      <c r="C196" s="982"/>
      <c r="D196" s="983" t="s">
        <v>418</v>
      </c>
      <c r="E196" s="983"/>
      <c r="F196" s="236" t="s">
        <v>145</v>
      </c>
      <c r="G196" s="237">
        <v>80694426.650000006</v>
      </c>
      <c r="H196" s="238"/>
      <c r="I196" s="238"/>
      <c r="J196" s="984" t="s">
        <v>887</v>
      </c>
      <c r="K196" s="984"/>
      <c r="L196" s="985">
        <v>44026</v>
      </c>
      <c r="M196" s="986"/>
      <c r="N196" s="239">
        <v>60000000</v>
      </c>
      <c r="O196" s="240">
        <f>104.97/78.05</f>
        <v>1.3449071108263935</v>
      </c>
      <c r="P196" s="241" t="s">
        <v>874</v>
      </c>
      <c r="Q196" s="987">
        <f t="shared" si="12"/>
        <v>60000000.000309609</v>
      </c>
      <c r="R196" s="987"/>
      <c r="S196" s="982" t="s">
        <v>227</v>
      </c>
      <c r="T196" s="982"/>
      <c r="U196" s="982"/>
    </row>
    <row r="197" spans="1:26" ht="15" customHeight="1" x14ac:dyDescent="0.2"/>
    <row r="198" spans="1:26" ht="15" customHeight="1" x14ac:dyDescent="0.2"/>
    <row r="199" spans="1:26" ht="15" customHeight="1" x14ac:dyDescent="0.2">
      <c r="A199" s="1" t="s">
        <v>575</v>
      </c>
      <c r="B199" s="887" t="s">
        <v>286</v>
      </c>
      <c r="C199" s="888"/>
      <c r="D199" s="888"/>
      <c r="E199" s="888"/>
      <c r="F199" s="888"/>
      <c r="G199" s="888"/>
      <c r="H199" s="888"/>
      <c r="I199" s="888"/>
      <c r="J199" s="888"/>
      <c r="K199" s="888"/>
      <c r="L199" s="888"/>
      <c r="M199" s="888"/>
      <c r="N199" s="888"/>
      <c r="O199" s="888"/>
      <c r="P199" s="888"/>
      <c r="Q199" s="888"/>
      <c r="R199" s="888"/>
      <c r="S199" s="888"/>
      <c r="T199" s="888"/>
      <c r="U199" s="889"/>
      <c r="V199" s="988"/>
      <c r="W199" s="988"/>
      <c r="X199" s="989"/>
      <c r="Y199" s="989"/>
      <c r="Z199" s="989"/>
    </row>
    <row r="200" spans="1:26" ht="15" customHeight="1" x14ac:dyDescent="0.2">
      <c r="B200" s="797" t="s">
        <v>132</v>
      </c>
      <c r="C200" s="797"/>
      <c r="D200" s="798" t="s">
        <v>133</v>
      </c>
      <c r="E200" s="798"/>
      <c r="F200" s="798" t="s">
        <v>134</v>
      </c>
      <c r="G200" s="799" t="s">
        <v>135</v>
      </c>
      <c r="H200" s="799"/>
      <c r="I200" s="799"/>
      <c r="J200" s="799"/>
      <c r="K200" s="799"/>
      <c r="L200" s="799"/>
      <c r="M200" s="799"/>
      <c r="N200" s="799" t="s">
        <v>136</v>
      </c>
      <c r="O200" s="799"/>
      <c r="P200" s="799"/>
      <c r="Q200" s="799"/>
      <c r="R200" s="799"/>
      <c r="S200" s="799" t="s">
        <v>98</v>
      </c>
      <c r="T200" s="799"/>
      <c r="U200" s="799"/>
    </row>
    <row r="201" spans="1:26" ht="15" customHeight="1" x14ac:dyDescent="0.2">
      <c r="B201" s="797"/>
      <c r="C201" s="797"/>
      <c r="D201" s="798"/>
      <c r="E201" s="798"/>
      <c r="F201" s="798"/>
      <c r="G201" s="800" t="s">
        <v>137</v>
      </c>
      <c r="H201" s="798"/>
      <c r="I201" s="798"/>
      <c r="J201" s="800" t="s">
        <v>138</v>
      </c>
      <c r="K201" s="800"/>
      <c r="L201" s="800" t="s">
        <v>842</v>
      </c>
      <c r="M201" s="800"/>
      <c r="N201" s="206" t="s">
        <v>139</v>
      </c>
      <c r="O201" s="206" t="s">
        <v>140</v>
      </c>
      <c r="P201" s="206" t="s">
        <v>141</v>
      </c>
      <c r="Q201" s="800" t="s">
        <v>142</v>
      </c>
      <c r="R201" s="800"/>
      <c r="S201" s="799"/>
      <c r="T201" s="799"/>
      <c r="U201" s="799"/>
    </row>
    <row r="202" spans="1:26" ht="15" customHeight="1" x14ac:dyDescent="0.25">
      <c r="B202" s="336" t="s">
        <v>143</v>
      </c>
      <c r="C202" s="338"/>
      <c r="D202" s="839" t="s">
        <v>52</v>
      </c>
      <c r="E202" s="840"/>
      <c r="F202" s="79" t="s">
        <v>145</v>
      </c>
      <c r="G202" s="242">
        <v>1137653386</v>
      </c>
      <c r="H202" s="242"/>
      <c r="I202" s="242"/>
      <c r="J202" s="843" t="s">
        <v>287</v>
      </c>
      <c r="K202" s="843"/>
      <c r="L202" s="878" t="s">
        <v>288</v>
      </c>
      <c r="M202" s="845"/>
      <c r="N202" s="112">
        <v>923770253.59000003</v>
      </c>
      <c r="O202" s="59">
        <f>137.71/111.82</f>
        <v>1.2315328206045431</v>
      </c>
      <c r="P202" s="110" t="s">
        <v>234</v>
      </c>
      <c r="Q202" s="846">
        <f t="shared" ref="Q202:Q240" si="13">+G202/O202</f>
        <v>923770253.59465539</v>
      </c>
      <c r="R202" s="847"/>
      <c r="S202" s="331" t="s">
        <v>227</v>
      </c>
      <c r="T202" s="331"/>
      <c r="U202" s="331"/>
    </row>
    <row r="203" spans="1:26" ht="15" customHeight="1" x14ac:dyDescent="0.25">
      <c r="B203" s="336" t="s">
        <v>147</v>
      </c>
      <c r="C203" s="338"/>
      <c r="D203" s="840" t="s">
        <v>52</v>
      </c>
      <c r="E203" s="840"/>
      <c r="F203" s="79" t="s">
        <v>145</v>
      </c>
      <c r="G203" s="242">
        <v>1138975183</v>
      </c>
      <c r="H203" s="242"/>
      <c r="I203" s="242"/>
      <c r="J203" s="843" t="s">
        <v>289</v>
      </c>
      <c r="K203" s="843"/>
      <c r="L203" s="878" t="s">
        <v>290</v>
      </c>
      <c r="M203" s="845"/>
      <c r="N203" s="112">
        <v>923770253.59000003</v>
      </c>
      <c r="O203" s="59">
        <f>137.87/111.82</f>
        <v>1.2329636916472904</v>
      </c>
      <c r="P203" s="110" t="s">
        <v>236</v>
      </c>
      <c r="Q203" s="846">
        <f t="shared" si="13"/>
        <v>923770254.31972146</v>
      </c>
      <c r="R203" s="847"/>
      <c r="S203" s="331" t="s">
        <v>227</v>
      </c>
      <c r="T203" s="331"/>
      <c r="U203" s="331"/>
    </row>
    <row r="204" spans="1:26" ht="15" customHeight="1" x14ac:dyDescent="0.25">
      <c r="B204" s="336" t="s">
        <v>148</v>
      </c>
      <c r="C204" s="338"/>
      <c r="D204" s="840" t="s">
        <v>52</v>
      </c>
      <c r="E204" s="840"/>
      <c r="F204" s="79" t="s">
        <v>145</v>
      </c>
      <c r="G204" s="242">
        <v>1139966530</v>
      </c>
      <c r="H204" s="242"/>
      <c r="I204" s="242"/>
      <c r="J204" s="843" t="s">
        <v>291</v>
      </c>
      <c r="K204" s="843"/>
      <c r="L204" s="878" t="s">
        <v>292</v>
      </c>
      <c r="M204" s="845"/>
      <c r="N204" s="112">
        <v>923770253.59000003</v>
      </c>
      <c r="O204" s="59">
        <f>137.99/111.82</f>
        <v>1.2340368449293508</v>
      </c>
      <c r="P204" s="110" t="s">
        <v>293</v>
      </c>
      <c r="Q204" s="846">
        <f t="shared" si="13"/>
        <v>923770254.25465608</v>
      </c>
      <c r="R204" s="847"/>
      <c r="S204" s="331" t="s">
        <v>227</v>
      </c>
      <c r="T204" s="331"/>
      <c r="U204" s="331"/>
    </row>
    <row r="205" spans="1:26" ht="15" customHeight="1" x14ac:dyDescent="0.25">
      <c r="B205" s="336" t="s">
        <v>149</v>
      </c>
      <c r="C205" s="338"/>
      <c r="D205" s="840" t="s">
        <v>52</v>
      </c>
      <c r="E205" s="840"/>
      <c r="F205" s="79" t="s">
        <v>145</v>
      </c>
      <c r="G205" s="242">
        <v>1140462203</v>
      </c>
      <c r="H205" s="242"/>
      <c r="I205" s="242"/>
      <c r="J205" s="843" t="s">
        <v>294</v>
      </c>
      <c r="K205" s="843"/>
      <c r="L205" s="878" t="s">
        <v>258</v>
      </c>
      <c r="M205" s="845"/>
      <c r="N205" s="112">
        <v>923770253.59000003</v>
      </c>
      <c r="O205" s="59">
        <f>138.05/111.82</f>
        <v>1.2345734215703812</v>
      </c>
      <c r="P205" s="110" t="s">
        <v>295</v>
      </c>
      <c r="Q205" s="846">
        <f t="shared" si="13"/>
        <v>923770253.81716752</v>
      </c>
      <c r="R205" s="847"/>
      <c r="S205" s="331" t="s">
        <v>227</v>
      </c>
      <c r="T205" s="331"/>
      <c r="U205" s="331"/>
    </row>
    <row r="206" spans="1:26" ht="15" customHeight="1" x14ac:dyDescent="0.25">
      <c r="B206" s="336" t="s">
        <v>150</v>
      </c>
      <c r="C206" s="338"/>
      <c r="D206" s="840" t="s">
        <v>52</v>
      </c>
      <c r="E206" s="840"/>
      <c r="F206" s="79" t="s">
        <v>145</v>
      </c>
      <c r="G206" s="242">
        <v>1140627428</v>
      </c>
      <c r="H206" s="242"/>
      <c r="I206" s="242"/>
      <c r="J206" s="843" t="s">
        <v>296</v>
      </c>
      <c r="K206" s="843"/>
      <c r="L206" s="878" t="s">
        <v>297</v>
      </c>
      <c r="M206" s="845"/>
      <c r="N206" s="112">
        <v>923770253.59000003</v>
      </c>
      <c r="O206" s="59">
        <f>138.07/111.82</f>
        <v>1.2347522804507245</v>
      </c>
      <c r="P206" s="110" t="s">
        <v>298</v>
      </c>
      <c r="Q206" s="846">
        <f t="shared" si="13"/>
        <v>923770254.21134198</v>
      </c>
      <c r="R206" s="847"/>
      <c r="S206" s="331" t="s">
        <v>227</v>
      </c>
      <c r="T206" s="331"/>
      <c r="U206" s="331"/>
    </row>
    <row r="207" spans="1:26" ht="15" customHeight="1" x14ac:dyDescent="0.25">
      <c r="B207" s="336" t="s">
        <v>151</v>
      </c>
      <c r="C207" s="338"/>
      <c r="D207" s="840" t="s">
        <v>52</v>
      </c>
      <c r="E207" s="840"/>
      <c r="F207" s="79" t="s">
        <v>145</v>
      </c>
      <c r="G207" s="242">
        <v>1142692734</v>
      </c>
      <c r="H207" s="242"/>
      <c r="I207" s="242"/>
      <c r="J207" s="843" t="s">
        <v>299</v>
      </c>
      <c r="K207" s="843"/>
      <c r="L207" s="878" t="s">
        <v>300</v>
      </c>
      <c r="M207" s="845"/>
      <c r="N207" s="112">
        <v>923770253.59000003</v>
      </c>
      <c r="O207" s="59">
        <f>138.32/111.82</f>
        <v>1.2369880164550171</v>
      </c>
      <c r="P207" s="110" t="s">
        <v>301</v>
      </c>
      <c r="Q207" s="846">
        <f t="shared" si="13"/>
        <v>923770253.87420464</v>
      </c>
      <c r="R207" s="847"/>
      <c r="S207" s="331" t="s">
        <v>227</v>
      </c>
      <c r="T207" s="331"/>
      <c r="U207" s="331"/>
    </row>
    <row r="208" spans="1:26" ht="15" customHeight="1" x14ac:dyDescent="0.25">
      <c r="B208" s="336" t="s">
        <v>152</v>
      </c>
      <c r="C208" s="338"/>
      <c r="D208" s="840" t="s">
        <v>52</v>
      </c>
      <c r="E208" s="840"/>
      <c r="F208" s="79" t="s">
        <v>145</v>
      </c>
      <c r="G208" s="242">
        <v>1147071184</v>
      </c>
      <c r="H208" s="242"/>
      <c r="I208" s="242"/>
      <c r="J208" s="843" t="s">
        <v>302</v>
      </c>
      <c r="K208" s="843"/>
      <c r="L208" s="878" t="s">
        <v>282</v>
      </c>
      <c r="M208" s="845"/>
      <c r="N208" s="112">
        <v>923770253.59000003</v>
      </c>
      <c r="O208" s="59">
        <f>138.85/111.82</f>
        <v>1.2417277767841173</v>
      </c>
      <c r="P208" s="110" t="s">
        <v>303</v>
      </c>
      <c r="Q208" s="846">
        <f t="shared" si="13"/>
        <v>923770254.19431043</v>
      </c>
      <c r="R208" s="847"/>
      <c r="S208" s="331" t="s">
        <v>227</v>
      </c>
      <c r="T208" s="331"/>
      <c r="U208" s="331"/>
    </row>
    <row r="209" spans="2:21" ht="15" customHeight="1" x14ac:dyDescent="0.25">
      <c r="B209" s="336" t="s">
        <v>153</v>
      </c>
      <c r="C209" s="338"/>
      <c r="D209" s="840" t="s">
        <v>52</v>
      </c>
      <c r="E209" s="840"/>
      <c r="F209" s="79" t="s">
        <v>145</v>
      </c>
      <c r="G209" s="242">
        <v>1154258450</v>
      </c>
      <c r="H209" s="242"/>
      <c r="I209" s="242"/>
      <c r="J209" s="843" t="s">
        <v>304</v>
      </c>
      <c r="K209" s="843"/>
      <c r="L209" s="878" t="s">
        <v>305</v>
      </c>
      <c r="M209" s="845"/>
      <c r="N209" s="112">
        <v>923770253.59000003</v>
      </c>
      <c r="O209" s="59">
        <f>139.72/111.82</f>
        <v>1.2495081380790556</v>
      </c>
      <c r="P209" s="110" t="s">
        <v>306</v>
      </c>
      <c r="Q209" s="846">
        <f t="shared" si="13"/>
        <v>923770253.9292872</v>
      </c>
      <c r="R209" s="847"/>
      <c r="S209" s="331" t="s">
        <v>227</v>
      </c>
      <c r="T209" s="331"/>
      <c r="U209" s="331"/>
    </row>
    <row r="210" spans="2:21" ht="15" customHeight="1" x14ac:dyDescent="0.25">
      <c r="B210" s="336" t="s">
        <v>228</v>
      </c>
      <c r="C210" s="338"/>
      <c r="D210" s="791" t="s">
        <v>52</v>
      </c>
      <c r="E210" s="792"/>
      <c r="F210" s="79" t="s">
        <v>145</v>
      </c>
      <c r="G210" s="242">
        <v>1162437063</v>
      </c>
      <c r="H210" s="242"/>
      <c r="I210" s="242"/>
      <c r="J210" s="843" t="s">
        <v>307</v>
      </c>
      <c r="K210" s="843"/>
      <c r="L210" s="878" t="s">
        <v>308</v>
      </c>
      <c r="M210" s="845"/>
      <c r="N210" s="112">
        <v>923770253.59000003</v>
      </c>
      <c r="O210" s="59">
        <f>140.71/111.82</f>
        <v>1.2583616526560546</v>
      </c>
      <c r="P210" s="110" t="s">
        <v>309</v>
      </c>
      <c r="Q210" s="846">
        <f t="shared" si="13"/>
        <v>923770253.60429239</v>
      </c>
      <c r="R210" s="847"/>
      <c r="S210" s="331" t="s">
        <v>227</v>
      </c>
      <c r="T210" s="331"/>
      <c r="U210" s="331"/>
    </row>
    <row r="211" spans="2:21" ht="15" customHeight="1" x14ac:dyDescent="0.25">
      <c r="B211" s="336" t="s">
        <v>229</v>
      </c>
      <c r="C211" s="338"/>
      <c r="D211" s="840" t="s">
        <v>52</v>
      </c>
      <c r="E211" s="840"/>
      <c r="F211" s="79" t="s">
        <v>145</v>
      </c>
      <c r="G211" s="242">
        <v>1165245880</v>
      </c>
      <c r="H211" s="242"/>
      <c r="I211" s="242"/>
      <c r="J211" s="843" t="s">
        <v>310</v>
      </c>
      <c r="K211" s="843"/>
      <c r="L211" s="878" t="s">
        <v>311</v>
      </c>
      <c r="M211" s="845"/>
      <c r="N211" s="112">
        <v>923770253.59000003</v>
      </c>
      <c r="O211" s="115">
        <f>141.05/111.82</f>
        <v>1.2614022536218925</v>
      </c>
      <c r="P211" s="110" t="s">
        <v>312</v>
      </c>
      <c r="Q211" s="846">
        <f t="shared" si="13"/>
        <v>923770253.82204878</v>
      </c>
      <c r="R211" s="847"/>
      <c r="S211" s="331" t="s">
        <v>227</v>
      </c>
      <c r="T211" s="331"/>
      <c r="U211" s="331"/>
    </row>
    <row r="212" spans="2:21" ht="15" customHeight="1" x14ac:dyDescent="0.25">
      <c r="B212" s="336" t="s">
        <v>230</v>
      </c>
      <c r="C212" s="338"/>
      <c r="D212" s="840" t="s">
        <v>52</v>
      </c>
      <c r="E212" s="840"/>
      <c r="F212" s="79" t="s">
        <v>145</v>
      </c>
      <c r="G212" s="242">
        <v>1170615677</v>
      </c>
      <c r="H212" s="242"/>
      <c r="I212" s="242"/>
      <c r="J212" s="843" t="s">
        <v>378</v>
      </c>
      <c r="K212" s="843"/>
      <c r="L212" s="878" t="s">
        <v>368</v>
      </c>
      <c r="M212" s="845"/>
      <c r="N212" s="112">
        <v>923770253.59000003</v>
      </c>
      <c r="O212" s="115">
        <f>141.7/111.82</f>
        <v>1.2672151672330532</v>
      </c>
      <c r="P212" s="110" t="s">
        <v>261</v>
      </c>
      <c r="Q212" s="846">
        <f t="shared" si="13"/>
        <v>923770254.07297099</v>
      </c>
      <c r="R212" s="847"/>
      <c r="S212" s="331" t="s">
        <v>227</v>
      </c>
      <c r="T212" s="331"/>
      <c r="U212" s="331"/>
    </row>
    <row r="213" spans="2:21" ht="15" customHeight="1" x14ac:dyDescent="0.25">
      <c r="B213" s="336" t="s">
        <v>231</v>
      </c>
      <c r="C213" s="338"/>
      <c r="D213" s="791" t="s">
        <v>52</v>
      </c>
      <c r="E213" s="792"/>
      <c r="F213" s="79" t="s">
        <v>145</v>
      </c>
      <c r="G213" s="242">
        <v>1173589718</v>
      </c>
      <c r="H213" s="242"/>
      <c r="I213" s="242"/>
      <c r="J213" s="843" t="s">
        <v>379</v>
      </c>
      <c r="K213" s="843"/>
      <c r="L213" s="878" t="s">
        <v>380</v>
      </c>
      <c r="M213" s="845"/>
      <c r="N213" s="112">
        <v>923770253.59000003</v>
      </c>
      <c r="O213" s="115">
        <f>142.06/111.82</f>
        <v>1.2704346270792346</v>
      </c>
      <c r="P213" s="110" t="s">
        <v>381</v>
      </c>
      <c r="Q213" s="846">
        <f t="shared" si="13"/>
        <v>923770253.88399255</v>
      </c>
      <c r="R213" s="847"/>
      <c r="S213" s="331" t="s">
        <v>227</v>
      </c>
      <c r="T213" s="331"/>
      <c r="U213" s="331"/>
    </row>
    <row r="214" spans="2:21" ht="15" customHeight="1" x14ac:dyDescent="0.25">
      <c r="B214" s="336" t="s">
        <v>232</v>
      </c>
      <c r="C214" s="338"/>
      <c r="D214" s="840" t="s">
        <v>52</v>
      </c>
      <c r="E214" s="840"/>
      <c r="F214" s="79" t="s">
        <v>145</v>
      </c>
      <c r="G214" s="242">
        <v>1175407188</v>
      </c>
      <c r="H214" s="242"/>
      <c r="I214" s="242"/>
      <c r="J214" s="843" t="s">
        <v>386</v>
      </c>
      <c r="K214" s="843"/>
      <c r="L214" s="878" t="s">
        <v>387</v>
      </c>
      <c r="M214" s="845"/>
      <c r="N214" s="112">
        <v>923770253.59000003</v>
      </c>
      <c r="O214" s="115">
        <f>142.28/111.82</f>
        <v>1.272402074763012</v>
      </c>
      <c r="P214" s="110" t="s">
        <v>388</v>
      </c>
      <c r="Q214" s="846">
        <f t="shared" si="13"/>
        <v>923770254.16193414</v>
      </c>
      <c r="R214" s="847"/>
      <c r="S214" s="331" t="s">
        <v>227</v>
      </c>
      <c r="T214" s="331"/>
      <c r="U214" s="331"/>
    </row>
    <row r="215" spans="2:21" ht="15.75" customHeight="1" x14ac:dyDescent="0.25">
      <c r="B215" s="336" t="s">
        <v>233</v>
      </c>
      <c r="C215" s="338"/>
      <c r="D215" s="840" t="s">
        <v>52</v>
      </c>
      <c r="E215" s="840"/>
      <c r="F215" s="79" t="s">
        <v>145</v>
      </c>
      <c r="G215" s="242">
        <v>1173920167</v>
      </c>
      <c r="H215" s="242"/>
      <c r="I215" s="242"/>
      <c r="J215" s="843" t="s">
        <v>391</v>
      </c>
      <c r="K215" s="843"/>
      <c r="L215" s="878" t="s">
        <v>392</v>
      </c>
      <c r="M215" s="845"/>
      <c r="N215" s="112">
        <v>923770253.59000003</v>
      </c>
      <c r="O215" s="115">
        <f>142.1/111.82</f>
        <v>1.2707923448399214</v>
      </c>
      <c r="P215" s="110" t="s">
        <v>393</v>
      </c>
      <c r="Q215" s="846">
        <f t="shared" si="13"/>
        <v>923770253.86305404</v>
      </c>
      <c r="R215" s="847"/>
      <c r="S215" s="331" t="s">
        <v>227</v>
      </c>
      <c r="T215" s="331"/>
      <c r="U215" s="331"/>
    </row>
    <row r="216" spans="2:21" ht="15.75" customHeight="1" x14ac:dyDescent="0.25">
      <c r="B216" s="336" t="s">
        <v>235</v>
      </c>
      <c r="C216" s="338"/>
      <c r="D216" s="840" t="s">
        <v>52</v>
      </c>
      <c r="E216" s="840"/>
      <c r="F216" s="79" t="s">
        <v>145</v>
      </c>
      <c r="G216" s="242">
        <v>1177224657</v>
      </c>
      <c r="H216" s="242"/>
      <c r="I216" s="242"/>
      <c r="J216" s="843" t="s">
        <v>403</v>
      </c>
      <c r="K216" s="843"/>
      <c r="L216" s="878" t="s">
        <v>406</v>
      </c>
      <c r="M216" s="845"/>
      <c r="N216" s="112">
        <v>923770253.59000003</v>
      </c>
      <c r="O216" s="115">
        <f>142.5/111.82</f>
        <v>1.2743695224467895</v>
      </c>
      <c r="P216" s="110" t="s">
        <v>407</v>
      </c>
      <c r="Q216" s="846">
        <f t="shared" si="13"/>
        <v>923770253.65431583</v>
      </c>
      <c r="R216" s="847"/>
      <c r="S216" s="331" t="s">
        <v>888</v>
      </c>
      <c r="T216" s="331"/>
      <c r="U216" s="331"/>
    </row>
    <row r="217" spans="2:21" ht="15.75" customHeight="1" x14ac:dyDescent="0.25">
      <c r="B217" s="336" t="s">
        <v>237</v>
      </c>
      <c r="C217" s="338"/>
      <c r="D217" s="840" t="s">
        <v>52</v>
      </c>
      <c r="E217" s="840"/>
      <c r="F217" s="79" t="s">
        <v>145</v>
      </c>
      <c r="G217" s="242">
        <v>1177224657</v>
      </c>
      <c r="H217" s="242"/>
      <c r="I217" s="242"/>
      <c r="J217" s="843" t="s">
        <v>408</v>
      </c>
      <c r="K217" s="843"/>
      <c r="L217" s="878" t="s">
        <v>406</v>
      </c>
      <c r="M217" s="845"/>
      <c r="N217" s="112">
        <v>923770253.59000003</v>
      </c>
      <c r="O217" s="115">
        <f>142.5/111.82</f>
        <v>1.2743695224467895</v>
      </c>
      <c r="P217" s="110" t="s">
        <v>409</v>
      </c>
      <c r="Q217" s="846">
        <f t="shared" si="13"/>
        <v>923770253.65431583</v>
      </c>
      <c r="R217" s="847"/>
      <c r="S217" s="331" t="s">
        <v>227</v>
      </c>
      <c r="T217" s="331"/>
      <c r="U217" s="331"/>
    </row>
    <row r="218" spans="2:21" ht="56.25" customHeight="1" x14ac:dyDescent="0.25">
      <c r="B218" s="336" t="s">
        <v>240</v>
      </c>
      <c r="C218" s="338"/>
      <c r="D218" s="840" t="s">
        <v>52</v>
      </c>
      <c r="E218" s="840"/>
      <c r="F218" s="79" t="s">
        <v>145</v>
      </c>
      <c r="G218" s="242">
        <v>1178629066</v>
      </c>
      <c r="H218" s="242"/>
      <c r="I218" s="242"/>
      <c r="J218" s="843" t="s">
        <v>412</v>
      </c>
      <c r="K218" s="843"/>
      <c r="L218" s="870">
        <v>43431</v>
      </c>
      <c r="M218" s="845"/>
      <c r="N218" s="112">
        <v>923770253.59000003</v>
      </c>
      <c r="O218" s="115">
        <f>142.67/111.82</f>
        <v>1.2758898229297084</v>
      </c>
      <c r="P218" s="110" t="s">
        <v>409</v>
      </c>
      <c r="Q218" s="846">
        <f t="shared" si="13"/>
        <v>923770254.15378153</v>
      </c>
      <c r="R218" s="847"/>
      <c r="S218" s="331" t="s">
        <v>227</v>
      </c>
      <c r="T218" s="331"/>
      <c r="U218" s="331"/>
    </row>
    <row r="219" spans="2:21" ht="20.25" customHeight="1" x14ac:dyDescent="0.25">
      <c r="B219" s="336" t="s">
        <v>243</v>
      </c>
      <c r="C219" s="338"/>
      <c r="D219" s="840" t="s">
        <v>52</v>
      </c>
      <c r="E219" s="840"/>
      <c r="F219" s="79" t="s">
        <v>145</v>
      </c>
      <c r="G219" s="242">
        <v>1180033474</v>
      </c>
      <c r="H219" s="242"/>
      <c r="I219" s="242"/>
      <c r="J219" s="843" t="s">
        <v>420</v>
      </c>
      <c r="K219" s="843"/>
      <c r="L219" s="844">
        <v>43445</v>
      </c>
      <c r="M219" s="845"/>
      <c r="N219" s="112">
        <v>923770253.59000003</v>
      </c>
      <c r="O219" s="115">
        <f>142.84/111.82</f>
        <v>1.2774101234126276</v>
      </c>
      <c r="P219" s="110" t="s">
        <v>419</v>
      </c>
      <c r="Q219" s="846">
        <f>+G219/O219</f>
        <v>923770253.86922419</v>
      </c>
      <c r="R219" s="847"/>
      <c r="S219" s="331" t="s">
        <v>227</v>
      </c>
      <c r="T219" s="331"/>
      <c r="U219" s="331"/>
    </row>
    <row r="220" spans="2:21" ht="50.25" customHeight="1" x14ac:dyDescent="0.25">
      <c r="B220" s="336" t="s">
        <v>322</v>
      </c>
      <c r="C220" s="338"/>
      <c r="D220" s="840" t="s">
        <v>52</v>
      </c>
      <c r="E220" s="840"/>
      <c r="F220" s="79" t="s">
        <v>145</v>
      </c>
      <c r="G220" s="242">
        <v>1180033474</v>
      </c>
      <c r="H220" s="242"/>
      <c r="I220" s="242"/>
      <c r="J220" s="843" t="s">
        <v>421</v>
      </c>
      <c r="K220" s="843"/>
      <c r="L220" s="844">
        <v>43445</v>
      </c>
      <c r="M220" s="845"/>
      <c r="N220" s="112">
        <v>923770253.59000003</v>
      </c>
      <c r="O220" s="115">
        <f>142.84/111.82</f>
        <v>1.2774101234126276</v>
      </c>
      <c r="P220" s="110" t="s">
        <v>419</v>
      </c>
      <c r="Q220" s="846">
        <f t="shared" ref="Q220" si="14">+G220/O220</f>
        <v>923770253.86922419</v>
      </c>
      <c r="R220" s="847"/>
      <c r="S220" s="331" t="s">
        <v>227</v>
      </c>
      <c r="T220" s="331"/>
      <c r="U220" s="331"/>
    </row>
    <row r="221" spans="2:21" ht="50.25" customHeight="1" x14ac:dyDescent="0.25">
      <c r="B221" s="336" t="s">
        <v>323</v>
      </c>
      <c r="C221" s="338"/>
      <c r="D221" s="840" t="s">
        <v>52</v>
      </c>
      <c r="E221" s="840"/>
      <c r="F221" s="79" t="s">
        <v>145</v>
      </c>
      <c r="G221" s="242">
        <v>1190690455</v>
      </c>
      <c r="H221" s="242"/>
      <c r="I221" s="242"/>
      <c r="J221" s="843" t="s">
        <v>430</v>
      </c>
      <c r="K221" s="843"/>
      <c r="L221" s="844">
        <v>43515</v>
      </c>
      <c r="M221" s="845"/>
      <c r="N221" s="112">
        <v>923770253.59000003</v>
      </c>
      <c r="O221" s="115">
        <f>100.6/78.05</f>
        <v>1.2889173606662396</v>
      </c>
      <c r="P221" s="110" t="s">
        <v>431</v>
      </c>
      <c r="Q221" s="846">
        <f t="shared" si="13"/>
        <v>923791153.20825052</v>
      </c>
      <c r="R221" s="847"/>
      <c r="S221" s="331" t="s">
        <v>227</v>
      </c>
      <c r="T221" s="331"/>
      <c r="U221" s="331"/>
    </row>
    <row r="222" spans="2:21" ht="43.5" customHeight="1" x14ac:dyDescent="0.25">
      <c r="B222" s="336" t="s">
        <v>324</v>
      </c>
      <c r="C222" s="338"/>
      <c r="D222" s="840" t="s">
        <v>52</v>
      </c>
      <c r="E222" s="840"/>
      <c r="F222" s="79" t="s">
        <v>145</v>
      </c>
      <c r="G222" s="242">
        <v>1197547273</v>
      </c>
      <c r="H222" s="242"/>
      <c r="I222" s="242"/>
      <c r="J222" s="843" t="s">
        <v>435</v>
      </c>
      <c r="K222" s="843"/>
      <c r="L222" s="844">
        <v>43544</v>
      </c>
      <c r="M222" s="845"/>
      <c r="N222" s="112">
        <v>923770253.59000003</v>
      </c>
      <c r="O222" s="115">
        <f>101.18/78.05</f>
        <v>1.2963484945547727</v>
      </c>
      <c r="P222" s="110" t="s">
        <v>436</v>
      </c>
      <c r="Q222" s="846">
        <f t="shared" si="13"/>
        <v>923784983.76803708</v>
      </c>
      <c r="R222" s="847"/>
      <c r="S222" s="331" t="s">
        <v>227</v>
      </c>
      <c r="T222" s="331"/>
      <c r="U222" s="331"/>
    </row>
    <row r="223" spans="2:21" ht="34.5" customHeight="1" x14ac:dyDescent="0.25">
      <c r="B223" s="336" t="s">
        <v>325</v>
      </c>
      <c r="C223" s="338"/>
      <c r="D223" s="840" t="s">
        <v>52</v>
      </c>
      <c r="E223" s="840"/>
      <c r="F223" s="79" t="s">
        <v>145</v>
      </c>
      <c r="G223" s="242">
        <v>1202759891</v>
      </c>
      <c r="H223" s="242"/>
      <c r="I223" s="242"/>
      <c r="J223" s="843" t="s">
        <v>491</v>
      </c>
      <c r="K223" s="843"/>
      <c r="L223" s="844">
        <v>43580</v>
      </c>
      <c r="M223" s="845"/>
      <c r="N223" s="112">
        <v>923770253.59000003</v>
      </c>
      <c r="O223" s="115">
        <f>101.62/78.05</f>
        <v>1.3019859064702115</v>
      </c>
      <c r="P223" s="110" t="s">
        <v>438</v>
      </c>
      <c r="Q223" s="846">
        <f t="shared" si="13"/>
        <v>923788717.6987797</v>
      </c>
      <c r="R223" s="847"/>
      <c r="S223" s="331" t="s">
        <v>227</v>
      </c>
      <c r="T223" s="331"/>
      <c r="U223" s="331"/>
    </row>
    <row r="224" spans="2:21" ht="61.5" customHeight="1" x14ac:dyDescent="0.25">
      <c r="B224" s="336" t="s">
        <v>326</v>
      </c>
      <c r="C224" s="338"/>
      <c r="D224" s="840" t="s">
        <v>52</v>
      </c>
      <c r="E224" s="840"/>
      <c r="F224" s="79" t="s">
        <v>145</v>
      </c>
      <c r="G224" s="242">
        <v>1208653662.2483025</v>
      </c>
      <c r="H224" s="242"/>
      <c r="I224" s="242"/>
      <c r="J224" s="494" t="s">
        <v>513</v>
      </c>
      <c r="K224" s="494"/>
      <c r="L224" s="856">
        <v>43612</v>
      </c>
      <c r="M224" s="856"/>
      <c r="N224" s="112">
        <v>923770254</v>
      </c>
      <c r="O224" s="115">
        <f>102.12/78.05</f>
        <v>1.3083920563741192</v>
      </c>
      <c r="P224" s="110" t="s">
        <v>492</v>
      </c>
      <c r="Q224" s="846">
        <f t="shared" si="13"/>
        <v>923770254.00000012</v>
      </c>
      <c r="R224" s="847"/>
      <c r="S224" s="857" t="s">
        <v>551</v>
      </c>
      <c r="T224" s="858"/>
      <c r="U224" s="859"/>
    </row>
    <row r="225" spans="2:21" ht="27" customHeight="1" x14ac:dyDescent="0.25">
      <c r="B225" s="336" t="s">
        <v>889</v>
      </c>
      <c r="C225" s="338"/>
      <c r="D225" s="840" t="s">
        <v>52</v>
      </c>
      <c r="E225" s="840"/>
      <c r="F225" s="79" t="s">
        <v>145</v>
      </c>
      <c r="G225" s="242">
        <v>1208653662.2483025</v>
      </c>
      <c r="H225" s="242"/>
      <c r="I225" s="242"/>
      <c r="J225" s="494"/>
      <c r="K225" s="494"/>
      <c r="L225" s="856"/>
      <c r="M225" s="856"/>
      <c r="N225" s="112">
        <v>923770254</v>
      </c>
      <c r="O225" s="115">
        <f t="shared" ref="O225:O226" si="15">102.12/78.05</f>
        <v>1.3083920563741192</v>
      </c>
      <c r="P225" s="110" t="s">
        <v>492</v>
      </c>
      <c r="Q225" s="846">
        <f t="shared" si="13"/>
        <v>923770254.00000012</v>
      </c>
      <c r="R225" s="847"/>
      <c r="S225" s="860"/>
      <c r="T225" s="861"/>
      <c r="U225" s="862"/>
    </row>
    <row r="226" spans="2:21" ht="27" customHeight="1" x14ac:dyDescent="0.25">
      <c r="B226" s="336" t="s">
        <v>890</v>
      </c>
      <c r="C226" s="338"/>
      <c r="D226" s="840" t="s">
        <v>52</v>
      </c>
      <c r="E226" s="840"/>
      <c r="F226" s="79" t="s">
        <v>145</v>
      </c>
      <c r="G226" s="242">
        <v>1104224629.5033953</v>
      </c>
      <c r="H226" s="242"/>
      <c r="I226" s="242"/>
      <c r="J226" s="494"/>
      <c r="K226" s="494"/>
      <c r="L226" s="856"/>
      <c r="M226" s="856"/>
      <c r="N226" s="112">
        <v>852687174</v>
      </c>
      <c r="O226" s="115">
        <f t="shared" si="15"/>
        <v>1.3083920563741192</v>
      </c>
      <c r="P226" s="110" t="s">
        <v>492</v>
      </c>
      <c r="Q226" s="846">
        <f t="shared" si="13"/>
        <v>843955467.41813552</v>
      </c>
      <c r="R226" s="847"/>
      <c r="S226" s="863"/>
      <c r="T226" s="864"/>
      <c r="U226" s="865"/>
    </row>
    <row r="227" spans="2:21" ht="15.75" customHeight="1" x14ac:dyDescent="0.25">
      <c r="B227" s="336" t="s">
        <v>891</v>
      </c>
      <c r="C227" s="338"/>
      <c r="D227" s="840" t="s">
        <v>52</v>
      </c>
      <c r="E227" s="840"/>
      <c r="F227" s="79" t="s">
        <v>145</v>
      </c>
      <c r="G227" s="242">
        <v>11552029.939495197</v>
      </c>
      <c r="H227" s="242"/>
      <c r="I227" s="242"/>
      <c r="J227" s="843" t="s">
        <v>892</v>
      </c>
      <c r="K227" s="843"/>
      <c r="L227" s="866">
        <v>43748</v>
      </c>
      <c r="M227" s="867"/>
      <c r="N227" s="112"/>
      <c r="O227" s="115">
        <f>103.26/78.05</f>
        <v>1.322998078155029</v>
      </c>
      <c r="P227" s="110" t="s">
        <v>556</v>
      </c>
      <c r="Q227" s="846">
        <f t="shared" si="13"/>
        <v>8731705.7599999998</v>
      </c>
      <c r="R227" s="847"/>
      <c r="S227" s="331" t="s">
        <v>893</v>
      </c>
      <c r="T227" s="331"/>
      <c r="U227" s="331"/>
    </row>
    <row r="228" spans="2:21" ht="15.75" x14ac:dyDescent="0.25">
      <c r="B228" s="336" t="s">
        <v>520</v>
      </c>
      <c r="C228" s="338"/>
      <c r="D228" s="840" t="s">
        <v>52</v>
      </c>
      <c r="E228" s="840"/>
      <c r="F228" s="79" t="s">
        <v>145</v>
      </c>
      <c r="G228" s="242">
        <v>1128103492.4694428</v>
      </c>
      <c r="H228" s="242"/>
      <c r="I228" s="242"/>
      <c r="J228" s="843" t="s">
        <v>521</v>
      </c>
      <c r="K228" s="843"/>
      <c r="L228" s="866">
        <v>43748</v>
      </c>
      <c r="M228" s="867"/>
      <c r="N228" s="112">
        <v>852687174</v>
      </c>
      <c r="O228" s="115">
        <f>103.26/78.05</f>
        <v>1.322998078155029</v>
      </c>
      <c r="P228" s="110" t="s">
        <v>556</v>
      </c>
      <c r="Q228" s="846">
        <f t="shared" si="13"/>
        <v>852687174</v>
      </c>
      <c r="R228" s="847"/>
      <c r="S228" s="857" t="s">
        <v>557</v>
      </c>
      <c r="T228" s="858"/>
      <c r="U228" s="859"/>
    </row>
    <row r="229" spans="2:21" ht="15.75" x14ac:dyDescent="0.25">
      <c r="B229" s="336" t="s">
        <v>552</v>
      </c>
      <c r="C229" s="338"/>
      <c r="D229" s="840" t="s">
        <v>52</v>
      </c>
      <c r="E229" s="840"/>
      <c r="F229" s="79" t="s">
        <v>145</v>
      </c>
      <c r="G229" s="242">
        <v>1128103492.4694428</v>
      </c>
      <c r="H229" s="242"/>
      <c r="I229" s="242"/>
      <c r="J229" s="843" t="s">
        <v>553</v>
      </c>
      <c r="K229" s="843"/>
      <c r="L229" s="866">
        <v>43748</v>
      </c>
      <c r="M229" s="867"/>
      <c r="N229" s="112">
        <v>852687174</v>
      </c>
      <c r="O229" s="115">
        <f t="shared" ref="O229:O233" si="16">103.26/78.05</f>
        <v>1.322998078155029</v>
      </c>
      <c r="P229" s="110" t="s">
        <v>556</v>
      </c>
      <c r="Q229" s="846">
        <f t="shared" si="13"/>
        <v>852687174</v>
      </c>
      <c r="R229" s="847"/>
      <c r="S229" s="860"/>
      <c r="T229" s="861"/>
      <c r="U229" s="862"/>
    </row>
    <row r="230" spans="2:21" ht="15" customHeight="1" x14ac:dyDescent="0.25">
      <c r="B230" s="336" t="s">
        <v>554</v>
      </c>
      <c r="C230" s="338"/>
      <c r="D230" s="840" t="s">
        <v>52</v>
      </c>
      <c r="E230" s="840"/>
      <c r="F230" s="79" t="s">
        <v>145</v>
      </c>
      <c r="G230" s="242">
        <v>1128103492.4694428</v>
      </c>
      <c r="H230" s="242"/>
      <c r="I230" s="242"/>
      <c r="J230" s="843" t="s">
        <v>555</v>
      </c>
      <c r="K230" s="843"/>
      <c r="L230" s="866">
        <v>43748</v>
      </c>
      <c r="M230" s="867"/>
      <c r="N230" s="112">
        <v>852687174</v>
      </c>
      <c r="O230" s="115">
        <f t="shared" si="16"/>
        <v>1.322998078155029</v>
      </c>
      <c r="P230" s="110" t="s">
        <v>556</v>
      </c>
      <c r="Q230" s="846">
        <f t="shared" si="13"/>
        <v>852687174</v>
      </c>
      <c r="R230" s="847"/>
      <c r="S230" s="860"/>
      <c r="T230" s="861"/>
      <c r="U230" s="862"/>
    </row>
    <row r="231" spans="2:21" ht="15" customHeight="1" x14ac:dyDescent="0.25">
      <c r="B231" s="336" t="s">
        <v>558</v>
      </c>
      <c r="C231" s="338"/>
      <c r="D231" s="840" t="s">
        <v>52</v>
      </c>
      <c r="E231" s="840"/>
      <c r="F231" s="79" t="s">
        <v>145</v>
      </c>
      <c r="G231" s="242">
        <v>1128103492.4694428</v>
      </c>
      <c r="H231" s="242"/>
      <c r="I231" s="242"/>
      <c r="J231" s="843" t="s">
        <v>559</v>
      </c>
      <c r="K231" s="843"/>
      <c r="L231" s="866">
        <v>43748</v>
      </c>
      <c r="M231" s="867"/>
      <c r="N231" s="112">
        <v>852687174</v>
      </c>
      <c r="O231" s="115">
        <f t="shared" si="16"/>
        <v>1.322998078155029</v>
      </c>
      <c r="P231" s="110" t="s">
        <v>556</v>
      </c>
      <c r="Q231" s="846">
        <f t="shared" si="13"/>
        <v>852687174</v>
      </c>
      <c r="R231" s="847"/>
      <c r="S231" s="860"/>
      <c r="T231" s="861"/>
      <c r="U231" s="862"/>
    </row>
    <row r="232" spans="2:21" ht="15" customHeight="1" x14ac:dyDescent="0.25">
      <c r="B232" s="336" t="s">
        <v>560</v>
      </c>
      <c r="C232" s="338"/>
      <c r="D232" s="840" t="s">
        <v>52</v>
      </c>
      <c r="E232" s="840"/>
      <c r="F232" s="79" t="s">
        <v>145</v>
      </c>
      <c r="G232" s="242">
        <v>1128103492.4694428</v>
      </c>
      <c r="H232" s="242"/>
      <c r="I232" s="242"/>
      <c r="J232" s="843" t="s">
        <v>561</v>
      </c>
      <c r="K232" s="843"/>
      <c r="L232" s="866">
        <v>43748</v>
      </c>
      <c r="M232" s="867"/>
      <c r="N232" s="112">
        <v>852687174</v>
      </c>
      <c r="O232" s="115">
        <f t="shared" si="16"/>
        <v>1.322998078155029</v>
      </c>
      <c r="P232" s="110" t="s">
        <v>556</v>
      </c>
      <c r="Q232" s="846">
        <f t="shared" si="13"/>
        <v>852687174</v>
      </c>
      <c r="R232" s="847"/>
      <c r="S232" s="860"/>
      <c r="T232" s="861"/>
      <c r="U232" s="862"/>
    </row>
    <row r="233" spans="2:21" ht="15" customHeight="1" x14ac:dyDescent="0.25">
      <c r="B233" s="336" t="s">
        <v>894</v>
      </c>
      <c r="C233" s="338"/>
      <c r="D233" s="840" t="s">
        <v>52</v>
      </c>
      <c r="E233" s="840"/>
      <c r="F233" s="79" t="s">
        <v>145</v>
      </c>
      <c r="G233" s="242">
        <f>142220.912723917</f>
        <v>142220.91272391699</v>
      </c>
      <c r="H233" s="242"/>
      <c r="I233" s="242"/>
      <c r="J233" s="843"/>
      <c r="K233" s="843"/>
      <c r="L233" s="866">
        <v>43748</v>
      </c>
      <c r="M233" s="867"/>
      <c r="N233" s="112"/>
      <c r="O233" s="115">
        <f t="shared" si="16"/>
        <v>1.322998078155029</v>
      </c>
      <c r="P233" s="110" t="s">
        <v>556</v>
      </c>
      <c r="Q233" s="846">
        <f t="shared" si="13"/>
        <v>107498.95640230215</v>
      </c>
      <c r="R233" s="847"/>
      <c r="S233" s="863"/>
      <c r="T233" s="864"/>
      <c r="U233" s="865"/>
    </row>
    <row r="234" spans="2:21" ht="15" hidden="1" customHeight="1" x14ac:dyDescent="0.25">
      <c r="B234" s="336" t="s">
        <v>895</v>
      </c>
      <c r="C234" s="338"/>
      <c r="D234" s="840" t="s">
        <v>52</v>
      </c>
      <c r="E234" s="840"/>
      <c r="F234" s="79" t="s">
        <v>145</v>
      </c>
      <c r="G234" s="242">
        <v>1134002930</v>
      </c>
      <c r="H234" s="242"/>
      <c r="I234" s="242"/>
      <c r="J234" s="843" t="s">
        <v>896</v>
      </c>
      <c r="K234" s="843"/>
      <c r="L234" s="844">
        <v>43844</v>
      </c>
      <c r="M234" s="845"/>
      <c r="N234" s="112">
        <v>852687174</v>
      </c>
      <c r="O234" s="115">
        <f>103.8/78.05</f>
        <v>1.3299167200512492</v>
      </c>
      <c r="P234" s="110" t="s">
        <v>569</v>
      </c>
      <c r="Q234" s="846">
        <f t="shared" si="13"/>
        <v>852687174.24373794</v>
      </c>
      <c r="R234" s="847"/>
      <c r="S234" s="331" t="s">
        <v>897</v>
      </c>
      <c r="T234" s="331"/>
      <c r="U234" s="331"/>
    </row>
    <row r="235" spans="2:21" ht="15" hidden="1" customHeight="1" x14ac:dyDescent="0.25">
      <c r="B235" s="336" t="s">
        <v>898</v>
      </c>
      <c r="C235" s="338"/>
      <c r="D235" s="840" t="s">
        <v>52</v>
      </c>
      <c r="E235" s="840"/>
      <c r="F235" s="79" t="s">
        <v>145</v>
      </c>
      <c r="G235" s="242">
        <v>1139221904.97</v>
      </c>
      <c r="H235" s="242"/>
      <c r="I235" s="242"/>
      <c r="J235" s="843" t="s">
        <v>899</v>
      </c>
      <c r="K235" s="843"/>
      <c r="L235" s="844">
        <v>43893</v>
      </c>
      <c r="M235" s="845"/>
      <c r="N235" s="112">
        <v>852687174</v>
      </c>
      <c r="O235" s="115">
        <f>104.24/78.05</f>
        <v>1.3355541319666879</v>
      </c>
      <c r="P235" s="110" t="s">
        <v>900</v>
      </c>
      <c r="Q235" s="846">
        <f t="shared" si="13"/>
        <v>852995679.99720371</v>
      </c>
      <c r="R235" s="847"/>
      <c r="S235" s="331" t="s">
        <v>901</v>
      </c>
      <c r="T235" s="331"/>
      <c r="U235" s="331"/>
    </row>
    <row r="236" spans="2:21" ht="21.75" hidden="1" customHeight="1" x14ac:dyDescent="0.25">
      <c r="B236" s="336" t="s">
        <v>902</v>
      </c>
      <c r="C236" s="338"/>
      <c r="D236" s="840" t="s">
        <v>52</v>
      </c>
      <c r="E236" s="840"/>
      <c r="F236" s="79" t="s">
        <v>145</v>
      </c>
      <c r="G236" s="242">
        <v>1146457297</v>
      </c>
      <c r="H236" s="242"/>
      <c r="I236" s="242"/>
      <c r="J236" s="843" t="s">
        <v>903</v>
      </c>
      <c r="K236" s="843"/>
      <c r="L236" s="844">
        <v>43906</v>
      </c>
      <c r="M236" s="845"/>
      <c r="N236" s="112">
        <v>852687174</v>
      </c>
      <c r="O236" s="115">
        <f>104.94/78.05</f>
        <v>1.3445227418321588</v>
      </c>
      <c r="P236" s="110" t="s">
        <v>904</v>
      </c>
      <c r="Q236" s="846">
        <f t="shared" si="13"/>
        <v>852687173.91700017</v>
      </c>
      <c r="R236" s="847"/>
      <c r="S236" s="331" t="s">
        <v>905</v>
      </c>
      <c r="T236" s="331"/>
      <c r="U236" s="331"/>
    </row>
    <row r="237" spans="2:21" ht="12.75" hidden="1" customHeight="1" x14ac:dyDescent="0.25">
      <c r="B237" s="336" t="s">
        <v>906</v>
      </c>
      <c r="C237" s="338"/>
      <c r="D237" s="840" t="s">
        <v>52</v>
      </c>
      <c r="E237" s="840"/>
      <c r="F237" s="79" t="s">
        <v>145</v>
      </c>
      <c r="G237" s="242">
        <v>1159384899</v>
      </c>
      <c r="H237" s="242"/>
      <c r="I237" s="242"/>
      <c r="J237" s="843" t="s">
        <v>907</v>
      </c>
      <c r="K237" s="843"/>
      <c r="L237" s="844">
        <v>43935</v>
      </c>
      <c r="M237" s="845"/>
      <c r="N237" s="112">
        <v>852687174</v>
      </c>
      <c r="O237" s="115">
        <f>105.53/78.05</f>
        <v>1.35208199871877</v>
      </c>
      <c r="P237" s="110" t="s">
        <v>908</v>
      </c>
      <c r="Q237" s="846">
        <f t="shared" si="13"/>
        <v>857481203.13607502</v>
      </c>
      <c r="R237" s="847"/>
      <c r="S237" s="331" t="s">
        <v>909</v>
      </c>
      <c r="T237" s="331"/>
      <c r="U237" s="331"/>
    </row>
    <row r="238" spans="2:21" ht="15.75" x14ac:dyDescent="0.25">
      <c r="B238" s="336" t="s">
        <v>910</v>
      </c>
      <c r="C238" s="338"/>
      <c r="D238" s="840" t="s">
        <v>52</v>
      </c>
      <c r="E238" s="840"/>
      <c r="F238" s="79" t="s">
        <v>145</v>
      </c>
      <c r="G238" s="242">
        <v>1154760208.74</v>
      </c>
      <c r="H238" s="242"/>
      <c r="I238" s="242"/>
      <c r="J238" s="843" t="s">
        <v>911</v>
      </c>
      <c r="K238" s="843"/>
      <c r="L238" s="844">
        <v>43973</v>
      </c>
      <c r="M238" s="845"/>
      <c r="N238" s="112">
        <v>852687174</v>
      </c>
      <c r="O238" s="115">
        <f>[25]IPC!$S$13/78.05</f>
        <v>1.3542600896860988</v>
      </c>
      <c r="P238" s="110" t="s">
        <v>912</v>
      </c>
      <c r="Q238" s="846">
        <f t="shared" si="13"/>
        <v>852687174.00337744</v>
      </c>
      <c r="R238" s="847"/>
      <c r="S238" s="331" t="s">
        <v>913</v>
      </c>
      <c r="T238" s="331"/>
      <c r="U238" s="331"/>
    </row>
    <row r="239" spans="2:21" ht="15.75" x14ac:dyDescent="0.25">
      <c r="B239" s="336" t="s">
        <v>914</v>
      </c>
      <c r="C239" s="338"/>
      <c r="D239" s="840" t="s">
        <v>52</v>
      </c>
      <c r="E239" s="840"/>
      <c r="F239" s="79" t="s">
        <v>145</v>
      </c>
      <c r="G239" s="212">
        <v>1151045748.27</v>
      </c>
      <c r="H239" s="130"/>
      <c r="I239" s="130"/>
      <c r="J239" s="843" t="s">
        <v>915</v>
      </c>
      <c r="K239" s="843"/>
      <c r="L239" s="844">
        <v>43998</v>
      </c>
      <c r="M239" s="845"/>
      <c r="N239" s="112">
        <v>852687174</v>
      </c>
      <c r="O239" s="115">
        <f>[25]IPC!$S$14/78.05</f>
        <v>1.3499039077514414</v>
      </c>
      <c r="P239" s="110" t="s">
        <v>916</v>
      </c>
      <c r="Q239" s="846">
        <f t="shared" si="13"/>
        <v>852687173.99841964</v>
      </c>
      <c r="R239" s="847"/>
      <c r="S239" s="331" t="s">
        <v>917</v>
      </c>
      <c r="T239" s="331"/>
      <c r="U239" s="331"/>
    </row>
    <row r="240" spans="2:21" ht="15.75" x14ac:dyDescent="0.25">
      <c r="B240" s="336" t="s">
        <v>918</v>
      </c>
      <c r="C240" s="338"/>
      <c r="D240" s="840" t="s">
        <v>52</v>
      </c>
      <c r="E240" s="840"/>
      <c r="F240" s="79" t="s">
        <v>145</v>
      </c>
      <c r="G240" s="130">
        <v>625016441</v>
      </c>
      <c r="H240" s="130"/>
      <c r="I240" s="130"/>
      <c r="J240" s="843" t="s">
        <v>919</v>
      </c>
      <c r="K240" s="843"/>
      <c r="L240" s="844">
        <v>44026</v>
      </c>
      <c r="M240" s="845"/>
      <c r="N240" s="243">
        <v>464728334</v>
      </c>
      <c r="O240" s="115">
        <f>[25]IPC!$S$15/78.05</f>
        <v>1.3449071108263935</v>
      </c>
      <c r="P240" s="110" t="s">
        <v>920</v>
      </c>
      <c r="Q240" s="846">
        <f t="shared" si="13"/>
        <v>464728334.0006668</v>
      </c>
      <c r="R240" s="847"/>
      <c r="S240" s="331" t="s">
        <v>921</v>
      </c>
      <c r="T240" s="331"/>
      <c r="U240" s="331"/>
    </row>
    <row r="241" spans="1:24" ht="15" customHeight="1" x14ac:dyDescent="0.25">
      <c r="B241" s="195"/>
      <c r="C241" s="196"/>
      <c r="D241" s="244"/>
      <c r="E241" s="222"/>
      <c r="F241" s="79"/>
      <c r="G241" s="130"/>
      <c r="H241" s="130"/>
      <c r="I241" s="130"/>
      <c r="J241" s="218"/>
      <c r="K241" s="218"/>
      <c r="L241" s="223"/>
      <c r="M241" s="214"/>
      <c r="N241" s="243"/>
      <c r="O241" s="115"/>
      <c r="P241" s="110"/>
      <c r="Q241" s="209"/>
      <c r="R241" s="210"/>
      <c r="S241" s="199"/>
      <c r="T241" s="199"/>
      <c r="U241" s="199"/>
    </row>
    <row r="242" spans="1:24" ht="15" customHeight="1" x14ac:dyDescent="0.25">
      <c r="B242" s="195"/>
      <c r="C242" s="196"/>
      <c r="D242" s="244"/>
      <c r="E242" s="222"/>
      <c r="F242" s="79"/>
      <c r="G242" s="130"/>
      <c r="H242" s="130"/>
      <c r="I242" s="130"/>
      <c r="J242" s="218"/>
      <c r="K242" s="218"/>
      <c r="L242" s="223"/>
      <c r="M242" s="214"/>
      <c r="N242" s="243"/>
      <c r="O242" s="115"/>
      <c r="P242" s="110"/>
      <c r="Q242" s="209"/>
      <c r="R242" s="210"/>
      <c r="S242" s="199"/>
      <c r="T242" s="199"/>
      <c r="U242" s="199"/>
    </row>
    <row r="243" spans="1:24" ht="30" customHeight="1" x14ac:dyDescent="0.25">
      <c r="A243" s="245"/>
      <c r="B243" s="322" t="s">
        <v>922</v>
      </c>
      <c r="C243" s="323"/>
      <c r="D243" s="323"/>
      <c r="E243" s="324"/>
      <c r="F243" s="80"/>
      <c r="G243" s="246">
        <f>SUM(G202:G242)</f>
        <v>42330698834.179436</v>
      </c>
      <c r="H243" s="246"/>
      <c r="I243" s="246"/>
      <c r="J243" s="848"/>
      <c r="K243" s="848"/>
      <c r="L243" s="990"/>
      <c r="M243" s="991"/>
      <c r="N243" s="247">
        <f>SUM(N202:N242)</f>
        <v>32867460508.98</v>
      </c>
      <c r="O243" s="248"/>
      <c r="P243" s="249"/>
      <c r="Q243" s="849">
        <f>SUM(Q202:R242)</f>
        <v>32872724642.910583</v>
      </c>
      <c r="R243" s="850">
        <f>SUM(R202:T237)</f>
        <v>0</v>
      </c>
      <c r="S243" s="851">
        <f>+Q243-N243</f>
        <v>5264133.9305839539</v>
      </c>
      <c r="T243" s="332"/>
      <c r="U243" s="332"/>
    </row>
    <row r="244" spans="1:24" ht="14.25" customHeight="1" x14ac:dyDescent="0.25">
      <c r="B244" s="131"/>
      <c r="C244" s="82"/>
      <c r="D244" s="131"/>
      <c r="E244" s="131"/>
      <c r="F244" s="82"/>
      <c r="G244" s="130"/>
      <c r="H244" s="130"/>
      <c r="I244" s="130"/>
      <c r="J244" s="250"/>
      <c r="K244" s="250"/>
      <c r="L244" s="251"/>
      <c r="M244" s="252"/>
      <c r="N244" s="243"/>
      <c r="O244" s="253"/>
      <c r="P244" s="254"/>
      <c r="Q244" s="255"/>
      <c r="R244" s="255"/>
      <c r="S244" s="221"/>
      <c r="T244" s="221"/>
      <c r="U244" s="221"/>
    </row>
    <row r="245" spans="1:24" ht="14.25" customHeight="1" x14ac:dyDescent="0.25">
      <c r="B245" s="256" t="s">
        <v>923</v>
      </c>
      <c r="C245" s="221"/>
      <c r="D245" s="131"/>
      <c r="E245" s="131"/>
      <c r="F245" s="82"/>
      <c r="G245" s="130"/>
      <c r="H245" s="130"/>
      <c r="I245" s="130"/>
      <c r="J245" s="250"/>
      <c r="K245" s="250"/>
      <c r="L245" s="251"/>
      <c r="M245" s="252"/>
      <c r="N245" s="243"/>
      <c r="O245" s="253"/>
      <c r="P245" s="254"/>
      <c r="Q245" s="255"/>
      <c r="R245" s="255"/>
      <c r="S245" s="221"/>
      <c r="T245" s="221"/>
      <c r="U245" s="221"/>
    </row>
    <row r="246" spans="1:24" ht="14.25" customHeight="1" x14ac:dyDescent="0.25">
      <c r="B246" s="854" t="s">
        <v>924</v>
      </c>
      <c r="C246" s="855"/>
      <c r="D246" s="840" t="s">
        <v>52</v>
      </c>
      <c r="E246" s="840"/>
      <c r="F246" s="79" t="s">
        <v>145</v>
      </c>
      <c r="G246" s="242">
        <v>496102</v>
      </c>
      <c r="H246" s="242"/>
      <c r="I246" s="242"/>
      <c r="J246" s="843" t="s">
        <v>925</v>
      </c>
      <c r="K246" s="843"/>
      <c r="L246" s="844">
        <v>43432</v>
      </c>
      <c r="M246" s="845"/>
      <c r="N246" s="112"/>
      <c r="O246" s="115">
        <f>142.67/111.82</f>
        <v>1.2758898229297084</v>
      </c>
      <c r="P246" s="110" t="s">
        <v>409</v>
      </c>
      <c r="Q246" s="846">
        <f>+G246/O246</f>
        <v>388828.24448026915</v>
      </c>
      <c r="R246" s="847"/>
      <c r="S246" s="331" t="s">
        <v>411</v>
      </c>
      <c r="T246" s="331"/>
      <c r="U246" s="331"/>
    </row>
    <row r="247" spans="1:24" ht="14.25" customHeight="1" x14ac:dyDescent="0.25">
      <c r="B247" s="319" t="s">
        <v>926</v>
      </c>
      <c r="C247" s="321"/>
      <c r="D247" s="840" t="s">
        <v>52</v>
      </c>
      <c r="E247" s="840"/>
      <c r="F247" s="79" t="s">
        <v>145</v>
      </c>
      <c r="G247" s="242">
        <v>3773012.800566304</v>
      </c>
      <c r="H247" s="242"/>
      <c r="I247" s="242"/>
      <c r="J247" s="843" t="s">
        <v>927</v>
      </c>
      <c r="K247" s="843"/>
      <c r="L247" s="844">
        <v>43748</v>
      </c>
      <c r="M247" s="845"/>
      <c r="N247" s="112"/>
      <c r="O247" s="115">
        <f>103.26/111.82</f>
        <v>0.92344839921302102</v>
      </c>
      <c r="P247" s="110" t="s">
        <v>556</v>
      </c>
      <c r="Q247" s="852">
        <v>2851865.67</v>
      </c>
      <c r="R247" s="853"/>
      <c r="S247" s="331" t="s">
        <v>928</v>
      </c>
      <c r="T247" s="331"/>
      <c r="U247" s="331"/>
    </row>
    <row r="248" spans="1:24" ht="36" customHeight="1" x14ac:dyDescent="0.25">
      <c r="B248" s="319" t="s">
        <v>929</v>
      </c>
      <c r="C248" s="321"/>
      <c r="D248" s="840" t="s">
        <v>52</v>
      </c>
      <c r="E248" s="840"/>
      <c r="F248" s="79" t="s">
        <v>145</v>
      </c>
      <c r="G248" s="242">
        <v>389605</v>
      </c>
      <c r="H248" s="242"/>
      <c r="I248" s="242"/>
      <c r="J248" s="843"/>
      <c r="K248" s="843"/>
      <c r="L248" s="844">
        <v>43935</v>
      </c>
      <c r="M248" s="845"/>
      <c r="N248" s="217"/>
      <c r="O248" s="115">
        <f>105.53/78.05</f>
        <v>1.35208199871877</v>
      </c>
      <c r="P248" s="113" t="s">
        <v>908</v>
      </c>
      <c r="Q248" s="871">
        <f t="shared" ref="Q248" si="17">+G248/O248</f>
        <v>288151.90230266278</v>
      </c>
      <c r="R248" s="871"/>
      <c r="S248" s="331" t="s">
        <v>930</v>
      </c>
      <c r="T248" s="331"/>
      <c r="U248" s="331"/>
      <c r="X248" s="77"/>
    </row>
    <row r="249" spans="1:24" ht="14.25" customHeight="1" x14ac:dyDescent="0.25">
      <c r="A249" s="245"/>
      <c r="B249" s="322" t="s">
        <v>931</v>
      </c>
      <c r="C249" s="323"/>
      <c r="D249" s="323"/>
      <c r="E249" s="324"/>
      <c r="F249" s="80"/>
      <c r="G249" s="246">
        <f>SUM(G246:H248)</f>
        <v>4658719.8005663045</v>
      </c>
      <c r="H249" s="246"/>
      <c r="I249" s="246"/>
      <c r="J249" s="848"/>
      <c r="K249" s="848"/>
      <c r="L249" s="990"/>
      <c r="M249" s="991"/>
      <c r="N249" s="246">
        <f>SUM(N246:N248)</f>
        <v>0</v>
      </c>
      <c r="O249" s="246"/>
      <c r="P249" s="246"/>
      <c r="Q249" s="849">
        <f t="shared" ref="Q249:R249" si="18">SUM(Q246:R248)</f>
        <v>3528845.8167829318</v>
      </c>
      <c r="R249" s="850">
        <f t="shared" si="18"/>
        <v>0</v>
      </c>
      <c r="S249" s="851">
        <f>+Q249-N249</f>
        <v>3528845.8167829318</v>
      </c>
      <c r="T249" s="332"/>
      <c r="U249" s="332"/>
      <c r="X249" s="78"/>
    </row>
    <row r="250" spans="1:24" ht="14.25" customHeight="1" x14ac:dyDescent="0.25">
      <c r="A250" s="245"/>
      <c r="B250" s="322" t="s">
        <v>932</v>
      </c>
      <c r="C250" s="323"/>
      <c r="D250" s="323"/>
      <c r="E250" s="324"/>
      <c r="F250" s="80"/>
      <c r="G250" s="246">
        <f>+G243+G249</f>
        <v>42335357553.980003</v>
      </c>
      <c r="H250" s="246"/>
      <c r="I250" s="246"/>
      <c r="J250" s="848"/>
      <c r="K250" s="848"/>
      <c r="L250" s="990"/>
      <c r="M250" s="991"/>
      <c r="N250" s="246">
        <f>+N243+N249</f>
        <v>32867460508.98</v>
      </c>
      <c r="O250" s="246"/>
      <c r="P250" s="246"/>
      <c r="Q250" s="849">
        <f t="shared" ref="Q250:R250" si="19">+Q243+Q249</f>
        <v>32876253488.727367</v>
      </c>
      <c r="R250" s="850">
        <f t="shared" si="19"/>
        <v>0</v>
      </c>
      <c r="S250" s="851">
        <f>+Q250-N250</f>
        <v>8792979.7473678589</v>
      </c>
      <c r="T250" s="332"/>
      <c r="U250" s="332"/>
    </row>
    <row r="251" spans="1:24" ht="45" customHeight="1" x14ac:dyDescent="0.25">
      <c r="B251" s="221"/>
      <c r="C251" s="221"/>
      <c r="D251" s="131"/>
      <c r="E251" s="131"/>
      <c r="F251" s="82"/>
      <c r="G251" s="130"/>
      <c r="H251" s="130"/>
      <c r="I251" s="130"/>
      <c r="J251" s="250"/>
      <c r="K251" s="250"/>
      <c r="L251" s="251"/>
      <c r="M251" s="252"/>
      <c r="N251" s="243"/>
      <c r="O251" s="253"/>
      <c r="P251" s="254"/>
      <c r="Q251" s="255"/>
      <c r="R251" s="255"/>
      <c r="S251" s="221"/>
      <c r="T251" s="221"/>
      <c r="U251" s="221"/>
    </row>
    <row r="252" spans="1:24" ht="14.25" customHeight="1" x14ac:dyDescent="0.25">
      <c r="B252" s="221"/>
      <c r="C252" s="221"/>
      <c r="D252" s="131"/>
      <c r="E252" s="131"/>
      <c r="F252" s="82"/>
      <c r="G252" s="130"/>
      <c r="H252" s="130"/>
      <c r="I252" s="130"/>
      <c r="J252" s="250"/>
      <c r="K252" s="250"/>
      <c r="L252" s="251"/>
      <c r="M252" s="252"/>
      <c r="N252" s="243"/>
      <c r="O252" s="253"/>
      <c r="P252" s="254"/>
      <c r="Q252" s="255"/>
      <c r="R252" s="255"/>
      <c r="S252" s="221"/>
      <c r="T252" s="221"/>
      <c r="U252" s="221"/>
    </row>
    <row r="253" spans="1:24" ht="48" customHeight="1" x14ac:dyDescent="0.2"/>
    <row r="254" spans="1:24" ht="14.25" customHeight="1" x14ac:dyDescent="0.2">
      <c r="A254" s="1" t="s">
        <v>576</v>
      </c>
      <c r="B254" s="311" t="s">
        <v>313</v>
      </c>
      <c r="C254" s="311"/>
      <c r="D254" s="311"/>
      <c r="E254" s="311"/>
      <c r="F254" s="311"/>
      <c r="G254" s="311"/>
      <c r="H254" s="311"/>
      <c r="I254" s="311"/>
      <c r="J254" s="311"/>
      <c r="K254" s="311"/>
      <c r="L254" s="311"/>
      <c r="M254" s="311"/>
      <c r="N254" s="311"/>
      <c r="O254" s="311"/>
      <c r="P254" s="311"/>
      <c r="Q254" s="311"/>
      <c r="R254" s="311"/>
      <c r="S254" s="311"/>
      <c r="T254" s="311"/>
      <c r="U254" s="311"/>
    </row>
    <row r="255" spans="1:24" ht="14.25" customHeight="1" x14ac:dyDescent="0.2">
      <c r="B255" s="797" t="s">
        <v>132</v>
      </c>
      <c r="C255" s="797"/>
      <c r="D255" s="798" t="s">
        <v>133</v>
      </c>
      <c r="E255" s="798"/>
      <c r="F255" s="798" t="s">
        <v>134</v>
      </c>
      <c r="G255" s="799" t="s">
        <v>135</v>
      </c>
      <c r="H255" s="799"/>
      <c r="I255" s="799"/>
      <c r="J255" s="799"/>
      <c r="K255" s="799"/>
      <c r="L255" s="799"/>
      <c r="M255" s="799"/>
      <c r="N255" s="799" t="s">
        <v>136</v>
      </c>
      <c r="O255" s="799"/>
      <c r="P255" s="799"/>
      <c r="Q255" s="799"/>
      <c r="R255" s="799"/>
      <c r="S255" s="799" t="s">
        <v>98</v>
      </c>
      <c r="T255" s="799"/>
      <c r="U255" s="799"/>
    </row>
    <row r="256" spans="1:24" ht="14.25" customHeight="1" x14ac:dyDescent="0.2">
      <c r="B256" s="797"/>
      <c r="C256" s="797"/>
      <c r="D256" s="798"/>
      <c r="E256" s="798"/>
      <c r="F256" s="798"/>
      <c r="G256" s="800" t="s">
        <v>137</v>
      </c>
      <c r="H256" s="798"/>
      <c r="I256" s="798"/>
      <c r="J256" s="800" t="s">
        <v>138</v>
      </c>
      <c r="K256" s="800"/>
      <c r="L256" s="800" t="s">
        <v>842</v>
      </c>
      <c r="M256" s="800"/>
      <c r="N256" s="206" t="s">
        <v>139</v>
      </c>
      <c r="O256" s="28" t="s">
        <v>140</v>
      </c>
      <c r="P256" s="206" t="s">
        <v>141</v>
      </c>
      <c r="Q256" s="800" t="s">
        <v>142</v>
      </c>
      <c r="R256" s="800"/>
      <c r="S256" s="799"/>
      <c r="T256" s="799"/>
      <c r="U256" s="799"/>
    </row>
    <row r="257" spans="1:21" ht="14.25" customHeight="1" x14ac:dyDescent="0.2">
      <c r="B257" s="331" t="s">
        <v>143</v>
      </c>
      <c r="C257" s="331"/>
      <c r="D257" s="839" t="s">
        <v>22</v>
      </c>
      <c r="E257" s="840"/>
      <c r="F257" s="79" t="s">
        <v>145</v>
      </c>
      <c r="G257" s="841">
        <v>15367645546</v>
      </c>
      <c r="H257" s="841"/>
      <c r="I257" s="841"/>
      <c r="J257" s="494" t="s">
        <v>314</v>
      </c>
      <c r="K257" s="494"/>
      <c r="L257" s="839" t="s">
        <v>288</v>
      </c>
      <c r="M257" s="840"/>
      <c r="N257" s="219">
        <v>12478470154</v>
      </c>
      <c r="O257" s="59">
        <f>137.71/111.82</f>
        <v>1.2315328206045431</v>
      </c>
      <c r="P257" s="50" t="s">
        <v>234</v>
      </c>
      <c r="Q257" s="842">
        <f>+G257/O257</f>
        <v>12478470154.336794</v>
      </c>
      <c r="R257" s="842"/>
      <c r="S257" s="331" t="s">
        <v>227</v>
      </c>
      <c r="T257" s="331"/>
      <c r="U257" s="331"/>
    </row>
    <row r="258" spans="1:21" ht="14.25" customHeight="1" x14ac:dyDescent="0.2">
      <c r="B258" s="199"/>
      <c r="C258" s="199"/>
      <c r="D258" s="213"/>
      <c r="E258" s="213"/>
      <c r="F258" s="79"/>
      <c r="G258" s="224"/>
      <c r="H258" s="224"/>
      <c r="I258" s="224"/>
      <c r="J258" s="201"/>
      <c r="K258" s="201"/>
      <c r="L258" s="216"/>
      <c r="M258" s="213"/>
      <c r="N258" s="219"/>
      <c r="O258" s="59"/>
      <c r="P258" s="50"/>
      <c r="Q258" s="205"/>
      <c r="R258" s="205"/>
      <c r="S258" s="199"/>
      <c r="T258" s="199"/>
      <c r="U258" s="199"/>
    </row>
    <row r="259" spans="1:21" ht="14.25" customHeight="1" x14ac:dyDescent="0.2">
      <c r="B259" s="199"/>
      <c r="C259" s="199"/>
      <c r="D259" s="213"/>
      <c r="E259" s="213"/>
      <c r="F259" s="79"/>
      <c r="G259" s="224"/>
      <c r="H259" s="224"/>
      <c r="I259" s="224"/>
      <c r="J259" s="201"/>
      <c r="K259" s="201"/>
      <c r="L259" s="216"/>
      <c r="M259" s="213"/>
      <c r="N259" s="219"/>
      <c r="O259" s="59"/>
      <c r="P259" s="50"/>
      <c r="Q259" s="205"/>
      <c r="R259" s="205"/>
      <c r="S259" s="199"/>
      <c r="T259" s="199"/>
      <c r="U259" s="199"/>
    </row>
    <row r="260" spans="1:21" ht="14.25" customHeight="1" x14ac:dyDescent="0.2"/>
    <row r="261" spans="1:21" ht="14.25" customHeight="1" x14ac:dyDescent="0.2"/>
    <row r="262" spans="1:21" ht="30" customHeight="1" x14ac:dyDescent="0.2"/>
    <row r="263" spans="1:21" ht="18.75" customHeight="1" x14ac:dyDescent="0.2">
      <c r="N263" s="87" t="s">
        <v>315</v>
      </c>
    </row>
    <row r="264" spans="1:21" ht="15" customHeight="1" x14ac:dyDescent="0.2">
      <c r="B264" s="195"/>
      <c r="C264" s="196"/>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572</v>
      </c>
      <c r="B265" s="316" t="s">
        <v>316</v>
      </c>
      <c r="C265" s="317"/>
      <c r="D265" s="317"/>
      <c r="E265" s="317"/>
      <c r="F265" s="317"/>
      <c r="G265" s="317"/>
      <c r="H265" s="317"/>
      <c r="I265" s="317"/>
      <c r="J265" s="317"/>
      <c r="K265" s="317"/>
      <c r="L265" s="317"/>
      <c r="M265" s="317"/>
      <c r="N265" s="317"/>
      <c r="O265" s="317"/>
      <c r="P265" s="317"/>
      <c r="Q265" s="317"/>
      <c r="R265" s="317"/>
      <c r="S265" s="317"/>
      <c r="T265" s="317"/>
      <c r="U265" s="318"/>
    </row>
    <row r="266" spans="1:21" ht="15" customHeight="1" x14ac:dyDescent="0.2">
      <c r="B266" s="797" t="s">
        <v>132</v>
      </c>
      <c r="C266" s="797"/>
      <c r="D266" s="798" t="s">
        <v>133</v>
      </c>
      <c r="E266" s="798"/>
      <c r="F266" s="798" t="s">
        <v>134</v>
      </c>
      <c r="G266" s="799" t="s">
        <v>135</v>
      </c>
      <c r="H266" s="799"/>
      <c r="I266" s="799"/>
      <c r="J266" s="799"/>
      <c r="K266" s="799"/>
      <c r="L266" s="799"/>
      <c r="M266" s="799"/>
      <c r="N266" s="799" t="s">
        <v>136</v>
      </c>
      <c r="O266" s="799"/>
      <c r="P266" s="799"/>
      <c r="Q266" s="799"/>
      <c r="R266" s="799"/>
      <c r="S266" s="799" t="s">
        <v>98</v>
      </c>
      <c r="T266" s="799"/>
      <c r="U266" s="799"/>
    </row>
    <row r="267" spans="1:21" ht="15" customHeight="1" x14ac:dyDescent="0.2">
      <c r="B267" s="797"/>
      <c r="C267" s="797"/>
      <c r="D267" s="798"/>
      <c r="E267" s="798"/>
      <c r="F267" s="798"/>
      <c r="G267" s="800" t="s">
        <v>137</v>
      </c>
      <c r="H267" s="798"/>
      <c r="I267" s="798"/>
      <c r="J267" s="800" t="s">
        <v>138</v>
      </c>
      <c r="K267" s="800"/>
      <c r="L267" s="800" t="s">
        <v>842</v>
      </c>
      <c r="M267" s="800"/>
      <c r="N267" s="206" t="s">
        <v>139</v>
      </c>
      <c r="O267" s="28" t="s">
        <v>140</v>
      </c>
      <c r="P267" s="206" t="s">
        <v>141</v>
      </c>
      <c r="Q267" s="800" t="s">
        <v>142</v>
      </c>
      <c r="R267" s="800"/>
      <c r="S267" s="799"/>
      <c r="T267" s="799"/>
      <c r="U267" s="799"/>
    </row>
    <row r="268" spans="1:21" ht="31.5" customHeight="1" x14ac:dyDescent="0.2">
      <c r="B268" s="336" t="s">
        <v>143</v>
      </c>
      <c r="C268" s="338"/>
      <c r="D268" s="494" t="s">
        <v>933</v>
      </c>
      <c r="E268" s="494"/>
      <c r="F268" s="79" t="s">
        <v>145</v>
      </c>
      <c r="G268" s="830">
        <v>3039215719</v>
      </c>
      <c r="H268" s="830"/>
      <c r="I268" s="830"/>
      <c r="J268" s="826" t="s">
        <v>934</v>
      </c>
      <c r="K268" s="827"/>
      <c r="L268" s="832" t="s">
        <v>317</v>
      </c>
      <c r="M268" s="833"/>
      <c r="N268" s="116">
        <v>2456948393</v>
      </c>
      <c r="O268" s="59">
        <f>138.32/111.82</f>
        <v>1.2369880164550171</v>
      </c>
      <c r="P268" s="117" t="s">
        <v>426</v>
      </c>
      <c r="Q268" s="815">
        <f t="shared" ref="Q268:Q280" si="20">+G268/O268</f>
        <v>2456948392.8468766</v>
      </c>
      <c r="R268" s="816"/>
      <c r="S268" s="331" t="s">
        <v>318</v>
      </c>
      <c r="T268" s="331"/>
      <c r="U268" s="331"/>
    </row>
    <row r="269" spans="1:21" ht="15" customHeight="1" x14ac:dyDescent="0.2">
      <c r="B269" s="336" t="s">
        <v>147</v>
      </c>
      <c r="C269" s="338"/>
      <c r="D269" s="494" t="s">
        <v>933</v>
      </c>
      <c r="E269" s="494"/>
      <c r="F269" s="79" t="s">
        <v>145</v>
      </c>
      <c r="G269" s="830">
        <f>11645347+3039215719</f>
        <v>3050861066</v>
      </c>
      <c r="H269" s="830"/>
      <c r="I269" s="831"/>
      <c r="J269" s="826" t="s">
        <v>935</v>
      </c>
      <c r="K269" s="827"/>
      <c r="L269" s="828" t="s">
        <v>319</v>
      </c>
      <c r="M269" s="828"/>
      <c r="N269" s="116">
        <v>2456948393</v>
      </c>
      <c r="O269" s="59">
        <f>138.85/111.82</f>
        <v>1.2417277767841173</v>
      </c>
      <c r="P269" s="118" t="s">
        <v>303</v>
      </c>
      <c r="Q269" s="815">
        <f t="shared" si="20"/>
        <v>2456948393.230969</v>
      </c>
      <c r="R269" s="816"/>
      <c r="S269" s="331" t="s">
        <v>318</v>
      </c>
      <c r="T269" s="331"/>
      <c r="U269" s="331"/>
    </row>
    <row r="270" spans="1:21" ht="14.25" x14ac:dyDescent="0.2">
      <c r="B270" s="336" t="s">
        <v>148</v>
      </c>
      <c r="C270" s="338"/>
      <c r="D270" s="494" t="s">
        <v>933</v>
      </c>
      <c r="E270" s="494"/>
      <c r="F270" s="79" t="s">
        <v>145</v>
      </c>
      <c r="G270" s="830">
        <v>3069977012</v>
      </c>
      <c r="H270" s="830"/>
      <c r="I270" s="831"/>
      <c r="J270" s="826" t="s">
        <v>936</v>
      </c>
      <c r="K270" s="827"/>
      <c r="L270" s="828">
        <v>43150</v>
      </c>
      <c r="M270" s="828"/>
      <c r="N270" s="116">
        <v>2456948393</v>
      </c>
      <c r="O270" s="59">
        <f>139.72/111.82</f>
        <v>1.2495081380790556</v>
      </c>
      <c r="P270" s="111" t="s">
        <v>320</v>
      </c>
      <c r="Q270" s="815">
        <f t="shared" si="20"/>
        <v>2456948393.0850272</v>
      </c>
      <c r="R270" s="816"/>
      <c r="S270" s="331" t="s">
        <v>318</v>
      </c>
      <c r="T270" s="331"/>
      <c r="U270" s="331"/>
    </row>
    <row r="271" spans="1:21" ht="15" customHeight="1" x14ac:dyDescent="0.2">
      <c r="B271" s="336" t="s">
        <v>149</v>
      </c>
      <c r="C271" s="338"/>
      <c r="D271" s="494" t="s">
        <v>933</v>
      </c>
      <c r="E271" s="494"/>
      <c r="F271" s="79" t="s">
        <v>145</v>
      </c>
      <c r="G271" s="830">
        <v>3069977012</v>
      </c>
      <c r="H271" s="830"/>
      <c r="I271" s="831"/>
      <c r="J271" s="826" t="s">
        <v>937</v>
      </c>
      <c r="K271" s="827"/>
      <c r="L271" s="828">
        <v>43157</v>
      </c>
      <c r="M271" s="828"/>
      <c r="N271" s="116">
        <v>2456948393</v>
      </c>
      <c r="O271" s="59">
        <f>139.72/111.82</f>
        <v>1.2495081380790556</v>
      </c>
      <c r="P271" s="111" t="s">
        <v>321</v>
      </c>
      <c r="Q271" s="815">
        <f t="shared" si="20"/>
        <v>2456948393.0850272</v>
      </c>
      <c r="R271" s="816"/>
      <c r="S271" s="331" t="s">
        <v>285</v>
      </c>
      <c r="T271" s="331"/>
      <c r="U271" s="331"/>
    </row>
    <row r="272" spans="1:21" ht="15" customHeight="1" x14ac:dyDescent="0.2">
      <c r="B272" s="834" t="s">
        <v>150</v>
      </c>
      <c r="C272" s="835"/>
      <c r="D272" s="811" t="s">
        <v>933</v>
      </c>
      <c r="E272" s="811"/>
      <c r="F272" s="88" t="s">
        <v>145</v>
      </c>
      <c r="G272" s="836">
        <v>3091729640</v>
      </c>
      <c r="H272" s="836"/>
      <c r="I272" s="815"/>
      <c r="J272" s="837" t="s">
        <v>938</v>
      </c>
      <c r="K272" s="838"/>
      <c r="L272" s="814">
        <v>43182</v>
      </c>
      <c r="M272" s="814"/>
      <c r="N272" s="116">
        <v>2456948393</v>
      </c>
      <c r="O272" s="109">
        <f>140.71/111.82</f>
        <v>1.2583616526560546</v>
      </c>
      <c r="P272" s="111" t="s">
        <v>312</v>
      </c>
      <c r="Q272" s="815">
        <f t="shared" si="20"/>
        <v>2456948392.7567334</v>
      </c>
      <c r="R272" s="816"/>
      <c r="S272" s="810" t="s">
        <v>285</v>
      </c>
      <c r="T272" s="810"/>
      <c r="U272" s="810"/>
    </row>
    <row r="273" spans="2:21" ht="30" customHeight="1" x14ac:dyDescent="0.2">
      <c r="B273" s="336" t="s">
        <v>151</v>
      </c>
      <c r="C273" s="338"/>
      <c r="D273" s="494" t="s">
        <v>933</v>
      </c>
      <c r="E273" s="494"/>
      <c r="F273" s="79" t="s">
        <v>145</v>
      </c>
      <c r="G273" s="830">
        <f>3099200240+14282029</f>
        <v>3113482269</v>
      </c>
      <c r="H273" s="830"/>
      <c r="I273" s="831"/>
      <c r="J273" s="826" t="s">
        <v>939</v>
      </c>
      <c r="K273" s="827"/>
      <c r="L273" s="828">
        <v>43237</v>
      </c>
      <c r="M273" s="828"/>
      <c r="N273" s="116">
        <v>2456948393</v>
      </c>
      <c r="O273" s="109">
        <f>141.7/111.82</f>
        <v>1.2672151672330532</v>
      </c>
      <c r="P273" s="111" t="s">
        <v>369</v>
      </c>
      <c r="Q273" s="815">
        <f t="shared" si="20"/>
        <v>2456948393.2221594</v>
      </c>
      <c r="R273" s="816"/>
      <c r="S273" s="331" t="s">
        <v>285</v>
      </c>
      <c r="T273" s="331"/>
      <c r="U273" s="331"/>
    </row>
    <row r="274" spans="2:21" ht="30" customHeight="1" x14ac:dyDescent="0.2">
      <c r="B274" s="336" t="s">
        <v>152</v>
      </c>
      <c r="C274" s="338"/>
      <c r="D274" s="494" t="s">
        <v>933</v>
      </c>
      <c r="E274" s="494"/>
      <c r="F274" s="79" t="s">
        <v>145</v>
      </c>
      <c r="G274" s="830">
        <v>3113482269</v>
      </c>
      <c r="H274" s="830"/>
      <c r="I274" s="831"/>
      <c r="J274" s="826" t="s">
        <v>940</v>
      </c>
      <c r="K274" s="827"/>
      <c r="L274" s="828">
        <v>43249</v>
      </c>
      <c r="M274" s="828"/>
      <c r="N274" s="116">
        <v>2456948393</v>
      </c>
      <c r="O274" s="109">
        <f>141.7/111.82</f>
        <v>1.2672151672330532</v>
      </c>
      <c r="P274" s="111" t="s">
        <v>370</v>
      </c>
      <c r="Q274" s="815">
        <f t="shared" si="20"/>
        <v>2456948393.2221594</v>
      </c>
      <c r="R274" s="816"/>
      <c r="S274" s="331" t="s">
        <v>285</v>
      </c>
      <c r="T274" s="331"/>
      <c r="U274" s="331"/>
    </row>
    <row r="275" spans="2:21" ht="15" customHeight="1" x14ac:dyDescent="0.2">
      <c r="B275" s="336" t="s">
        <v>153</v>
      </c>
      <c r="C275" s="338"/>
      <c r="D275" s="494" t="s">
        <v>933</v>
      </c>
      <c r="E275" s="494"/>
      <c r="F275" s="79" t="s">
        <v>145</v>
      </c>
      <c r="G275" s="830">
        <v>3126226233</v>
      </c>
      <c r="H275" s="830"/>
      <c r="I275" s="831"/>
      <c r="J275" s="826" t="s">
        <v>941</v>
      </c>
      <c r="K275" s="827"/>
      <c r="L275" s="828">
        <v>43305</v>
      </c>
      <c r="M275" s="828"/>
      <c r="N275" s="116">
        <v>2456948393</v>
      </c>
      <c r="O275" s="109">
        <f>142.28/111.82</f>
        <v>1.272402074763012</v>
      </c>
      <c r="P275" s="111" t="s">
        <v>389</v>
      </c>
      <c r="Q275" s="815">
        <f t="shared" si="20"/>
        <v>2456948393.1266518</v>
      </c>
      <c r="R275" s="816"/>
      <c r="S275" s="331" t="s">
        <v>318</v>
      </c>
      <c r="T275" s="331"/>
      <c r="U275" s="331"/>
    </row>
    <row r="276" spans="2:21" ht="15" customHeight="1" x14ac:dyDescent="0.2">
      <c r="B276" s="336" t="s">
        <v>228</v>
      </c>
      <c r="C276" s="338"/>
      <c r="D276" s="494" t="s">
        <v>933</v>
      </c>
      <c r="E276" s="494"/>
      <c r="F276" s="79" t="s">
        <v>145</v>
      </c>
      <c r="G276" s="830">
        <v>3126226233</v>
      </c>
      <c r="H276" s="830"/>
      <c r="I276" s="831"/>
      <c r="J276" s="826" t="s">
        <v>942</v>
      </c>
      <c r="K276" s="827"/>
      <c r="L276" s="828">
        <v>43313</v>
      </c>
      <c r="M276" s="828"/>
      <c r="N276" s="116">
        <v>2456948393</v>
      </c>
      <c r="O276" s="109">
        <f>142.28/111.82</f>
        <v>1.272402074763012</v>
      </c>
      <c r="P276" s="111" t="s">
        <v>389</v>
      </c>
      <c r="Q276" s="815">
        <f t="shared" si="20"/>
        <v>2456948393.1266518</v>
      </c>
      <c r="R276" s="816"/>
      <c r="S276" s="331" t="s">
        <v>285</v>
      </c>
      <c r="T276" s="331"/>
      <c r="U276" s="331"/>
    </row>
    <row r="277" spans="2:21" ht="15" customHeight="1" x14ac:dyDescent="0.2">
      <c r="B277" s="834" t="s">
        <v>229</v>
      </c>
      <c r="C277" s="835"/>
      <c r="D277" s="811" t="s">
        <v>933</v>
      </c>
      <c r="E277" s="811"/>
      <c r="F277" s="88" t="s">
        <v>145</v>
      </c>
      <c r="G277" s="836">
        <v>3122051486</v>
      </c>
      <c r="H277" s="836"/>
      <c r="I277" s="815"/>
      <c r="J277" s="837" t="s">
        <v>943</v>
      </c>
      <c r="K277" s="838"/>
      <c r="L277" s="814">
        <v>43353</v>
      </c>
      <c r="M277" s="814"/>
      <c r="N277" s="116">
        <v>2456948393</v>
      </c>
      <c r="O277" s="109">
        <f>142.27/111.82</f>
        <v>1.2723126453228404</v>
      </c>
      <c r="P277" s="111" t="s">
        <v>399</v>
      </c>
      <c r="Q277" s="815">
        <f t="shared" si="20"/>
        <v>2453839861.9843955</v>
      </c>
      <c r="R277" s="816"/>
      <c r="S277" s="331" t="s">
        <v>944</v>
      </c>
      <c r="T277" s="331"/>
      <c r="U277" s="331"/>
    </row>
    <row r="278" spans="2:21" ht="14.25" x14ac:dyDescent="0.2">
      <c r="B278" s="336" t="s">
        <v>230</v>
      </c>
      <c r="C278" s="338"/>
      <c r="D278" s="494" t="s">
        <v>933</v>
      </c>
      <c r="E278" s="494"/>
      <c r="F278" s="79" t="s">
        <v>145</v>
      </c>
      <c r="G278" s="830">
        <v>3131060150</v>
      </c>
      <c r="H278" s="830"/>
      <c r="I278" s="831"/>
      <c r="J278" s="826" t="s">
        <v>945</v>
      </c>
      <c r="K278" s="827"/>
      <c r="L278" s="828">
        <v>43384</v>
      </c>
      <c r="M278" s="828"/>
      <c r="N278" s="116">
        <v>2456948393</v>
      </c>
      <c r="O278" s="109">
        <f>142.5/111.82</f>
        <v>1.2743695224467895</v>
      </c>
      <c r="P278" s="111" t="s">
        <v>407</v>
      </c>
      <c r="Q278" s="815">
        <f t="shared" si="20"/>
        <v>2456948392.7929826</v>
      </c>
      <c r="R278" s="816"/>
      <c r="S278" s="331" t="s">
        <v>285</v>
      </c>
      <c r="T278" s="331"/>
      <c r="U278" s="331"/>
    </row>
    <row r="279" spans="2:21" ht="14.25" x14ac:dyDescent="0.2">
      <c r="B279" s="336" t="s">
        <v>231</v>
      </c>
      <c r="C279" s="338"/>
      <c r="D279" s="494" t="s">
        <v>933</v>
      </c>
      <c r="E279" s="494"/>
      <c r="F279" s="79" t="s">
        <v>145</v>
      </c>
      <c r="G279" s="830">
        <v>3131060150</v>
      </c>
      <c r="H279" s="830"/>
      <c r="I279" s="831"/>
      <c r="J279" s="826" t="s">
        <v>946</v>
      </c>
      <c r="K279" s="827"/>
      <c r="L279" s="828">
        <v>43384</v>
      </c>
      <c r="M279" s="828"/>
      <c r="N279" s="116">
        <v>2456948393</v>
      </c>
      <c r="O279" s="109">
        <f>142.5/111.82</f>
        <v>1.2743695224467895</v>
      </c>
      <c r="P279" s="111" t="s">
        <v>407</v>
      </c>
      <c r="Q279" s="815">
        <f t="shared" si="20"/>
        <v>2456948392.7929826</v>
      </c>
      <c r="R279" s="816"/>
      <c r="S279" s="331" t="s">
        <v>285</v>
      </c>
      <c r="T279" s="331"/>
      <c r="U279" s="331"/>
    </row>
    <row r="280" spans="2:21" ht="14.25" x14ac:dyDescent="0.2">
      <c r="B280" s="195"/>
      <c r="C280" s="197"/>
      <c r="D280" s="494" t="s">
        <v>933</v>
      </c>
      <c r="E280" s="494"/>
      <c r="F280" s="79" t="s">
        <v>145</v>
      </c>
      <c r="G280" s="830">
        <v>4008101</v>
      </c>
      <c r="H280" s="830"/>
      <c r="I280" s="831"/>
      <c r="J280" s="826" t="s">
        <v>413</v>
      </c>
      <c r="K280" s="827"/>
      <c r="L280" s="832">
        <v>43431</v>
      </c>
      <c r="M280" s="833"/>
      <c r="N280" s="116"/>
      <c r="O280" s="109">
        <f>142.5/111.82</f>
        <v>1.2743695224467895</v>
      </c>
      <c r="P280" s="111" t="s">
        <v>414</v>
      </c>
      <c r="Q280" s="815">
        <f t="shared" si="20"/>
        <v>3145163.8864561403</v>
      </c>
      <c r="R280" s="816"/>
      <c r="S280" s="331" t="s">
        <v>415</v>
      </c>
      <c r="T280" s="331"/>
      <c r="U280" s="331"/>
    </row>
    <row r="281" spans="2:21" ht="14.25" x14ac:dyDescent="0.2">
      <c r="B281" s="336" t="s">
        <v>232</v>
      </c>
      <c r="C281" s="338"/>
      <c r="D281" s="494" t="s">
        <v>933</v>
      </c>
      <c r="E281" s="494"/>
      <c r="F281" s="79" t="s">
        <v>145</v>
      </c>
      <c r="G281" s="830">
        <v>3134795450</v>
      </c>
      <c r="H281" s="830"/>
      <c r="I281" s="831"/>
      <c r="J281" s="826" t="s">
        <v>947</v>
      </c>
      <c r="K281" s="827"/>
      <c r="L281" s="828">
        <v>43432</v>
      </c>
      <c r="M281" s="828"/>
      <c r="N281" s="116">
        <v>2456948393</v>
      </c>
      <c r="O281" s="109">
        <f>142.67/111.82</f>
        <v>1.2758898229297084</v>
      </c>
      <c r="P281" s="111" t="s">
        <v>414</v>
      </c>
      <c r="Q281" s="815">
        <f>+G281/O281</f>
        <v>2456948392.9277353</v>
      </c>
      <c r="R281" s="816"/>
      <c r="S281" s="331" t="s">
        <v>285</v>
      </c>
      <c r="T281" s="331"/>
      <c r="U281" s="331"/>
    </row>
    <row r="282" spans="2:21" ht="14.25" x14ac:dyDescent="0.2">
      <c r="B282" s="336" t="s">
        <v>233</v>
      </c>
      <c r="C282" s="338"/>
      <c r="D282" s="494" t="s">
        <v>933</v>
      </c>
      <c r="E282" s="494"/>
      <c r="F282" s="79" t="s">
        <v>145</v>
      </c>
      <c r="G282" s="830">
        <v>3138530750</v>
      </c>
      <c r="H282" s="830"/>
      <c r="I282" s="831"/>
      <c r="J282" s="826" t="s">
        <v>948</v>
      </c>
      <c r="K282" s="827"/>
      <c r="L282" s="828">
        <v>43444</v>
      </c>
      <c r="M282" s="828"/>
      <c r="N282" s="116">
        <v>2456948393</v>
      </c>
      <c r="O282" s="109">
        <f>142.84/111.82</f>
        <v>1.2774101234126276</v>
      </c>
      <c r="P282" s="111" t="s">
        <v>416</v>
      </c>
      <c r="Q282" s="815">
        <f t="shared" ref="Q282" si="21">+G282/O282</f>
        <v>2456948393.0621672</v>
      </c>
      <c r="R282" s="816"/>
      <c r="S282" s="331" t="s">
        <v>285</v>
      </c>
      <c r="T282" s="331"/>
      <c r="U282" s="331"/>
    </row>
    <row r="283" spans="2:21" ht="14.25" x14ac:dyDescent="0.2">
      <c r="B283" s="336" t="s">
        <v>235</v>
      </c>
      <c r="C283" s="338"/>
      <c r="D283" s="494" t="s">
        <v>933</v>
      </c>
      <c r="E283" s="494"/>
      <c r="F283" s="79" t="s">
        <v>145</v>
      </c>
      <c r="G283" s="830">
        <v>3138530750</v>
      </c>
      <c r="H283" s="830"/>
      <c r="I283" s="831"/>
      <c r="J283" s="826" t="s">
        <v>949</v>
      </c>
      <c r="K283" s="827"/>
      <c r="L283" s="828">
        <v>43444</v>
      </c>
      <c r="M283" s="828"/>
      <c r="N283" s="116">
        <v>2456948393</v>
      </c>
      <c r="O283" s="109">
        <f>142.84/111.82</f>
        <v>1.2774101234126276</v>
      </c>
      <c r="P283" s="111" t="s">
        <v>416</v>
      </c>
      <c r="Q283" s="815">
        <f>+G283/O283</f>
        <v>2456948393.0621672</v>
      </c>
      <c r="R283" s="816"/>
      <c r="S283" s="331" t="s">
        <v>285</v>
      </c>
      <c r="T283" s="331"/>
      <c r="U283" s="331"/>
    </row>
    <row r="284" spans="2:21" ht="14.25" x14ac:dyDescent="0.2">
      <c r="B284" s="336" t="s">
        <v>237</v>
      </c>
      <c r="C284" s="338"/>
      <c r="D284" s="494" t="s">
        <v>933</v>
      </c>
      <c r="E284" s="494"/>
      <c r="F284" s="79" t="s">
        <v>145</v>
      </c>
      <c r="G284" s="830">
        <v>3166875084</v>
      </c>
      <c r="H284" s="830"/>
      <c r="I284" s="831"/>
      <c r="J284" s="826" t="s">
        <v>950</v>
      </c>
      <c r="K284" s="827"/>
      <c r="L284" s="828">
        <v>43507</v>
      </c>
      <c r="M284" s="828"/>
      <c r="N284" s="116">
        <v>2456948393</v>
      </c>
      <c r="O284" s="109">
        <f>100.6/78.05</f>
        <v>1.2889173606662396</v>
      </c>
      <c r="P284" s="111" t="s">
        <v>429</v>
      </c>
      <c r="Q284" s="815">
        <f>+G284/O284</f>
        <v>2457003979.1868787</v>
      </c>
      <c r="R284" s="816"/>
      <c r="S284" s="331" t="s">
        <v>285</v>
      </c>
      <c r="T284" s="331"/>
      <c r="U284" s="331"/>
    </row>
    <row r="285" spans="2:21" ht="14.25" x14ac:dyDescent="0.2">
      <c r="B285" s="336" t="s">
        <v>240</v>
      </c>
      <c r="C285" s="338"/>
      <c r="D285" s="494" t="s">
        <v>933</v>
      </c>
      <c r="E285" s="494"/>
      <c r="F285" s="79" t="s">
        <v>145</v>
      </c>
      <c r="G285" s="830">
        <v>7000000000</v>
      </c>
      <c r="H285" s="830"/>
      <c r="I285" s="831"/>
      <c r="J285" s="826" t="s">
        <v>951</v>
      </c>
      <c r="K285" s="827"/>
      <c r="L285" s="828">
        <v>43550</v>
      </c>
      <c r="M285" s="828"/>
      <c r="N285" s="116">
        <v>2456948393</v>
      </c>
      <c r="O285" s="109">
        <f>101.18/78.05</f>
        <v>1.2963484945547727</v>
      </c>
      <c r="P285" s="111" t="s">
        <v>436</v>
      </c>
      <c r="Q285" s="815">
        <f>+G285/O285</f>
        <v>5399782565.7244511</v>
      </c>
      <c r="R285" s="816"/>
      <c r="S285" s="331" t="s">
        <v>437</v>
      </c>
      <c r="T285" s="331"/>
      <c r="U285" s="331"/>
    </row>
    <row r="286" spans="2:21" ht="15" x14ac:dyDescent="0.2">
      <c r="B286" s="336" t="s">
        <v>243</v>
      </c>
      <c r="C286" s="338"/>
      <c r="D286" s="494" t="s">
        <v>933</v>
      </c>
      <c r="E286" s="494"/>
      <c r="F286" s="79" t="s">
        <v>145</v>
      </c>
      <c r="G286" s="824"/>
      <c r="H286" s="825"/>
      <c r="I286" s="825"/>
      <c r="J286" s="826" t="s">
        <v>952</v>
      </c>
      <c r="K286" s="827"/>
      <c r="L286" s="828"/>
      <c r="M286" s="828"/>
      <c r="N286" s="116">
        <v>2456948393</v>
      </c>
      <c r="O286" s="109">
        <f t="shared" ref="O286:O287" si="22">101.18/78.05</f>
        <v>1.2963484945547727</v>
      </c>
      <c r="P286" s="111"/>
      <c r="Q286" s="815"/>
      <c r="R286" s="816"/>
      <c r="S286" s="829" t="s">
        <v>493</v>
      </c>
      <c r="T286" s="829"/>
      <c r="U286" s="829"/>
    </row>
    <row r="287" spans="2:21" ht="15" x14ac:dyDescent="0.2">
      <c r="B287" s="336" t="s">
        <v>322</v>
      </c>
      <c r="C287" s="338"/>
      <c r="D287" s="494" t="s">
        <v>933</v>
      </c>
      <c r="E287" s="494"/>
      <c r="F287" s="79" t="s">
        <v>145</v>
      </c>
      <c r="G287" s="824"/>
      <c r="H287" s="825"/>
      <c r="I287" s="825"/>
      <c r="J287" s="826" t="s">
        <v>953</v>
      </c>
      <c r="K287" s="827"/>
      <c r="L287" s="828"/>
      <c r="M287" s="828"/>
      <c r="N287" s="119">
        <v>1455974867</v>
      </c>
      <c r="O287" s="109">
        <f t="shared" si="22"/>
        <v>1.2963484945547727</v>
      </c>
      <c r="P287" s="111"/>
      <c r="Q287" s="815"/>
      <c r="R287" s="816"/>
      <c r="S287" s="829" t="s">
        <v>493</v>
      </c>
      <c r="T287" s="829"/>
      <c r="U287" s="829"/>
    </row>
    <row r="288" spans="2:21" ht="15" x14ac:dyDescent="0.2">
      <c r="B288" s="336" t="s">
        <v>323</v>
      </c>
      <c r="C288" s="338"/>
      <c r="D288" s="494" t="s">
        <v>933</v>
      </c>
      <c r="E288" s="494"/>
      <c r="F288" s="79" t="s">
        <v>145</v>
      </c>
      <c r="G288" s="824">
        <v>6309098263</v>
      </c>
      <c r="H288" s="825"/>
      <c r="I288" s="825"/>
      <c r="J288" s="826" t="s">
        <v>954</v>
      </c>
      <c r="K288" s="827"/>
      <c r="L288" s="828">
        <v>43612</v>
      </c>
      <c r="M288" s="828"/>
      <c r="N288" s="119">
        <v>1455974867</v>
      </c>
      <c r="O288" s="109">
        <f>102.12/78.05</f>
        <v>1.3083920563741192</v>
      </c>
      <c r="P288" s="111" t="s">
        <v>492</v>
      </c>
      <c r="Q288" s="815">
        <f>+G288/O288</f>
        <v>4822024279.5451431</v>
      </c>
      <c r="R288" s="816"/>
      <c r="S288" s="331" t="s">
        <v>514</v>
      </c>
      <c r="T288" s="331"/>
      <c r="U288" s="331"/>
    </row>
    <row r="289" spans="1:21" ht="15" x14ac:dyDescent="0.2">
      <c r="B289" s="336" t="s">
        <v>324</v>
      </c>
      <c r="C289" s="338"/>
      <c r="D289" s="494" t="s">
        <v>933</v>
      </c>
      <c r="E289" s="494"/>
      <c r="F289" s="79" t="s">
        <v>145</v>
      </c>
      <c r="G289" s="824"/>
      <c r="H289" s="825"/>
      <c r="I289" s="825"/>
      <c r="J289" s="826" t="s">
        <v>955</v>
      </c>
      <c r="K289" s="827"/>
      <c r="L289" s="828"/>
      <c r="M289" s="828"/>
      <c r="N289" s="119">
        <v>1455974867</v>
      </c>
      <c r="O289" s="109"/>
      <c r="P289" s="111"/>
      <c r="Q289" s="815"/>
      <c r="R289" s="816"/>
      <c r="S289" s="331" t="s">
        <v>285</v>
      </c>
      <c r="T289" s="331"/>
      <c r="U289" s="331"/>
    </row>
    <row r="290" spans="1:21" ht="15" x14ac:dyDescent="0.2">
      <c r="B290" s="336" t="s">
        <v>325</v>
      </c>
      <c r="C290" s="338"/>
      <c r="D290" s="494" t="s">
        <v>933</v>
      </c>
      <c r="E290" s="494"/>
      <c r="F290" s="79" t="s">
        <v>145</v>
      </c>
      <c r="G290" s="824"/>
      <c r="H290" s="825"/>
      <c r="I290" s="825"/>
      <c r="J290" s="826" t="s">
        <v>956</v>
      </c>
      <c r="K290" s="827"/>
      <c r="L290" s="828"/>
      <c r="M290" s="828"/>
      <c r="N290" s="119">
        <v>1455974867</v>
      </c>
      <c r="O290" s="109"/>
      <c r="P290" s="111"/>
      <c r="Q290" s="815"/>
      <c r="R290" s="816"/>
      <c r="S290" s="331" t="s">
        <v>285</v>
      </c>
      <c r="T290" s="331"/>
      <c r="U290" s="331"/>
    </row>
    <row r="291" spans="1:21" ht="15" x14ac:dyDescent="0.25">
      <c r="B291" s="810" t="s">
        <v>326</v>
      </c>
      <c r="C291" s="810"/>
      <c r="D291" s="811" t="s">
        <v>933</v>
      </c>
      <c r="E291" s="811"/>
      <c r="F291" s="88" t="s">
        <v>145</v>
      </c>
      <c r="G291" s="812">
        <v>2643821720</v>
      </c>
      <c r="H291" s="812"/>
      <c r="I291" s="812"/>
      <c r="J291" s="813" t="s">
        <v>957</v>
      </c>
      <c r="K291" s="813"/>
      <c r="L291" s="814">
        <v>43650</v>
      </c>
      <c r="M291" s="814"/>
      <c r="N291" s="120">
        <v>1455974867</v>
      </c>
      <c r="O291" s="109">
        <f>102.44/78.05</f>
        <v>1.3124919923126201</v>
      </c>
      <c r="P291" s="114" t="s">
        <v>515</v>
      </c>
      <c r="Q291" s="815">
        <f>+G291/O291</f>
        <v>2014352647.8524013</v>
      </c>
      <c r="R291" s="816"/>
      <c r="S291" s="810" t="s">
        <v>516</v>
      </c>
      <c r="T291" s="810"/>
      <c r="U291" s="810"/>
    </row>
    <row r="292" spans="1:21" ht="15" x14ac:dyDescent="0.25">
      <c r="B292" s="810" t="s">
        <v>494</v>
      </c>
      <c r="C292" s="810"/>
      <c r="D292" s="811" t="s">
        <v>933</v>
      </c>
      <c r="E292" s="811"/>
      <c r="F292" s="88" t="s">
        <v>145</v>
      </c>
      <c r="G292" s="812">
        <v>9754517</v>
      </c>
      <c r="H292" s="812"/>
      <c r="I292" s="812"/>
      <c r="J292" s="813" t="s">
        <v>957</v>
      </c>
      <c r="K292" s="813"/>
      <c r="L292" s="814">
        <v>43658</v>
      </c>
      <c r="M292" s="814"/>
      <c r="N292" s="120"/>
      <c r="O292" s="109">
        <f>102.71/78.05</f>
        <v>1.3159513132607303</v>
      </c>
      <c r="P292" s="114" t="s">
        <v>517</v>
      </c>
      <c r="Q292" s="815">
        <f>+G292/O292</f>
        <v>7412521.194138837</v>
      </c>
      <c r="R292" s="816"/>
      <c r="S292" s="810" t="s">
        <v>518</v>
      </c>
      <c r="T292" s="810"/>
      <c r="U292" s="810"/>
    </row>
    <row r="293" spans="1:21" ht="15" x14ac:dyDescent="0.25">
      <c r="B293" s="810" t="s">
        <v>494</v>
      </c>
      <c r="C293" s="810"/>
      <c r="D293" s="811" t="s">
        <v>933</v>
      </c>
      <c r="E293" s="811"/>
      <c r="F293" s="88" t="s">
        <v>145</v>
      </c>
      <c r="G293" s="812">
        <v>3518806545</v>
      </c>
      <c r="H293" s="812"/>
      <c r="I293" s="812"/>
      <c r="J293" s="813"/>
      <c r="K293" s="813"/>
      <c r="L293" s="814">
        <v>43916</v>
      </c>
      <c r="M293" s="814"/>
      <c r="N293" s="120"/>
      <c r="O293" s="109">
        <f>104.94/78.05</f>
        <v>1.3445227418321588</v>
      </c>
      <c r="P293" s="114" t="s">
        <v>958</v>
      </c>
      <c r="Q293" s="815">
        <f>+G293/O293</f>
        <v>2617141707.9974275</v>
      </c>
      <c r="R293" s="816"/>
      <c r="S293" s="810"/>
      <c r="T293" s="810"/>
      <c r="U293" s="810"/>
    </row>
    <row r="294" spans="1:21" x14ac:dyDescent="0.2">
      <c r="A294" s="245"/>
      <c r="B294" s="817" t="s">
        <v>519</v>
      </c>
      <c r="C294" s="817"/>
      <c r="D294" s="818"/>
      <c r="E294" s="818"/>
      <c r="F294" s="257"/>
      <c r="G294" s="819">
        <f>SUM(G268:H292)</f>
        <v>65730763874</v>
      </c>
      <c r="H294" s="819"/>
      <c r="I294" s="819"/>
      <c r="J294" s="820"/>
      <c r="K294" s="820"/>
      <c r="L294" s="821"/>
      <c r="M294" s="821"/>
      <c r="N294" s="258">
        <f>SUM(N268:N292)</f>
        <v>51504945409</v>
      </c>
      <c r="O294" s="259"/>
      <c r="P294" s="260"/>
      <c r="Q294" s="822">
        <f>SUM(Q268:R293)</f>
        <v>54171980229.711578</v>
      </c>
      <c r="R294" s="823"/>
      <c r="S294" s="817">
        <f>+Q294-N294</f>
        <v>2667034820.7115784</v>
      </c>
      <c r="T294" s="817"/>
      <c r="U294" s="817"/>
    </row>
    <row r="296" spans="1:21" ht="15" x14ac:dyDescent="0.2">
      <c r="A296" s="1" t="s">
        <v>577</v>
      </c>
      <c r="B296" s="311" t="s">
        <v>422</v>
      </c>
      <c r="C296" s="311"/>
      <c r="D296" s="311"/>
      <c r="E296" s="311"/>
      <c r="F296" s="311"/>
      <c r="G296" s="311"/>
      <c r="H296" s="311"/>
      <c r="I296" s="311"/>
      <c r="J296" s="311"/>
      <c r="K296" s="311"/>
      <c r="L296" s="311"/>
      <c r="M296" s="311"/>
      <c r="N296" s="311"/>
      <c r="O296" s="311"/>
      <c r="P296" s="311"/>
      <c r="Q296" s="311"/>
      <c r="R296" s="311"/>
      <c r="S296" s="311"/>
      <c r="T296" s="311"/>
      <c r="U296" s="311"/>
    </row>
    <row r="297" spans="1:21" ht="15" x14ac:dyDescent="0.2">
      <c r="B297" s="797" t="s">
        <v>132</v>
      </c>
      <c r="C297" s="797"/>
      <c r="D297" s="798" t="s">
        <v>133</v>
      </c>
      <c r="E297" s="798"/>
      <c r="F297" s="798" t="s">
        <v>134</v>
      </c>
      <c r="G297" s="799" t="s">
        <v>135</v>
      </c>
      <c r="H297" s="799"/>
      <c r="I297" s="799"/>
      <c r="J297" s="799"/>
      <c r="K297" s="799"/>
      <c r="L297" s="799"/>
      <c r="M297" s="799"/>
      <c r="N297" s="799" t="s">
        <v>136</v>
      </c>
      <c r="O297" s="799"/>
      <c r="P297" s="799"/>
      <c r="Q297" s="799"/>
      <c r="R297" s="799"/>
      <c r="S297" s="799" t="s">
        <v>98</v>
      </c>
      <c r="T297" s="799"/>
      <c r="U297" s="799"/>
    </row>
    <row r="298" spans="1:21" ht="30" x14ac:dyDescent="0.2">
      <c r="B298" s="797"/>
      <c r="C298" s="797"/>
      <c r="D298" s="798"/>
      <c r="E298" s="798"/>
      <c r="F298" s="798"/>
      <c r="G298" s="800" t="s">
        <v>137</v>
      </c>
      <c r="H298" s="798"/>
      <c r="I298" s="798"/>
      <c r="J298" s="800" t="s">
        <v>138</v>
      </c>
      <c r="K298" s="800"/>
      <c r="L298" s="800" t="s">
        <v>842</v>
      </c>
      <c r="M298" s="800"/>
      <c r="N298" s="206" t="s">
        <v>139</v>
      </c>
      <c r="O298" s="206" t="s">
        <v>140</v>
      </c>
      <c r="P298" s="206" t="s">
        <v>141</v>
      </c>
      <c r="Q298" s="800" t="s">
        <v>142</v>
      </c>
      <c r="R298" s="800"/>
      <c r="S298" s="799"/>
      <c r="T298" s="799"/>
      <c r="U298" s="799"/>
    </row>
    <row r="299" spans="1:21" ht="15" x14ac:dyDescent="0.2">
      <c r="B299" s="801" t="s">
        <v>423</v>
      </c>
      <c r="C299" s="802"/>
      <c r="D299" s="465" t="s">
        <v>959</v>
      </c>
      <c r="E299" s="467"/>
      <c r="F299" s="79" t="s">
        <v>145</v>
      </c>
      <c r="G299" s="793">
        <v>13016958191</v>
      </c>
      <c r="H299" s="793"/>
      <c r="I299" s="793"/>
      <c r="J299" s="794">
        <v>43465</v>
      </c>
      <c r="K299" s="795"/>
      <c r="L299" s="805">
        <v>43462</v>
      </c>
      <c r="M299" s="806"/>
      <c r="N299" s="807">
        <v>10214287467</v>
      </c>
      <c r="O299" s="121">
        <f>142.84/111.82</f>
        <v>1.2774101234126276</v>
      </c>
      <c r="P299" s="122" t="s">
        <v>424</v>
      </c>
      <c r="Q299" s="809">
        <f>+G299/O299</f>
        <v>10190116668.42355</v>
      </c>
      <c r="R299" s="809"/>
      <c r="S299" s="331" t="s">
        <v>960</v>
      </c>
      <c r="T299" s="331"/>
      <c r="U299" s="331"/>
    </row>
    <row r="300" spans="1:21" ht="15" x14ac:dyDescent="0.2">
      <c r="B300" s="803"/>
      <c r="C300" s="804"/>
      <c r="D300" s="791" t="s">
        <v>959</v>
      </c>
      <c r="E300" s="792"/>
      <c r="F300" s="79" t="s">
        <v>145</v>
      </c>
      <c r="G300" s="793">
        <v>30876023</v>
      </c>
      <c r="H300" s="793"/>
      <c r="I300" s="793"/>
      <c r="J300" s="794">
        <v>43465</v>
      </c>
      <c r="K300" s="795"/>
      <c r="L300" s="805">
        <v>43469</v>
      </c>
      <c r="M300" s="806"/>
      <c r="N300" s="808"/>
      <c r="O300" s="121">
        <f>142.84/111.82</f>
        <v>1.2774101234126276</v>
      </c>
      <c r="P300" s="122" t="s">
        <v>424</v>
      </c>
      <c r="Q300" s="809">
        <f>+G300/O300</f>
        <v>24170798.738868661</v>
      </c>
      <c r="R300" s="809"/>
      <c r="S300" s="331" t="s">
        <v>318</v>
      </c>
      <c r="T300" s="331"/>
      <c r="U300" s="331"/>
    </row>
    <row r="301" spans="1:21" ht="15" x14ac:dyDescent="0.2">
      <c r="B301" s="331" t="s">
        <v>578</v>
      </c>
      <c r="C301" s="331"/>
      <c r="D301" s="791" t="s">
        <v>959</v>
      </c>
      <c r="E301" s="792"/>
      <c r="F301" s="79" t="s">
        <v>145</v>
      </c>
      <c r="G301" s="793">
        <v>55856315730</v>
      </c>
      <c r="H301" s="793"/>
      <c r="I301" s="793"/>
      <c r="J301" s="794">
        <v>43830</v>
      </c>
      <c r="K301" s="795"/>
      <c r="L301" s="794">
        <v>43829</v>
      </c>
      <c r="M301" s="795"/>
      <c r="N301" s="219">
        <v>42105325891</v>
      </c>
      <c r="O301" s="142">
        <f>103.54/78.05</f>
        <v>1.3265855221012173</v>
      </c>
      <c r="P301" s="143" t="s">
        <v>579</v>
      </c>
      <c r="Q301" s="796">
        <f>+G301/O301</f>
        <v>42105325890.733047</v>
      </c>
      <c r="R301" s="796"/>
      <c r="S301" s="331" t="s">
        <v>580</v>
      </c>
      <c r="T301" s="331"/>
      <c r="U301" s="331"/>
    </row>
  </sheetData>
  <mergeCells count="1762">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S250:U250"/>
    <mergeCell ref="J250:K250"/>
    <mergeCell ref="L250:M250"/>
    <mergeCell ref="Q250:R250"/>
    <mergeCell ref="S248:U248"/>
    <mergeCell ref="J249:K249"/>
    <mergeCell ref="L249:M249"/>
    <mergeCell ref="Q249:R249"/>
    <mergeCell ref="S249:U249"/>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B268:C268"/>
    <mergeCell ref="B269:C269"/>
    <mergeCell ref="D169:E169"/>
    <mergeCell ref="G169:I169"/>
    <mergeCell ref="J169:K169"/>
    <mergeCell ref="L169:M169"/>
    <mergeCell ref="Q169:R169"/>
    <mergeCell ref="S169:U169"/>
    <mergeCell ref="D268:E268"/>
    <mergeCell ref="G268:I268"/>
    <mergeCell ref="J268:K268"/>
    <mergeCell ref="L268:M268"/>
    <mergeCell ref="Q268:R268"/>
    <mergeCell ref="L248:M248"/>
    <mergeCell ref="Q248:R248"/>
    <mergeCell ref="B250:E250"/>
    <mergeCell ref="L255:M255"/>
    <mergeCell ref="B254:U254"/>
    <mergeCell ref="B255:C256"/>
    <mergeCell ref="D255:E256"/>
    <mergeCell ref="F255:F256"/>
    <mergeCell ref="G256:I256"/>
    <mergeCell ref="J256:K256"/>
    <mergeCell ref="L256:M256"/>
    <mergeCell ref="Q256:R256"/>
    <mergeCell ref="B227:C227"/>
    <mergeCell ref="D227:E227"/>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D200:E201"/>
    <mergeCell ref="F200:F201"/>
    <mergeCell ref="G200:K200"/>
    <mergeCell ref="N200:R200"/>
    <mergeCell ref="S200:U201"/>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3:C173"/>
    <mergeCell ref="D173:E173"/>
    <mergeCell ref="G173:I173"/>
    <mergeCell ref="J173:K173"/>
    <mergeCell ref="L173:M173"/>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G168:I168"/>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J150:K150"/>
    <mergeCell ref="L150:M150"/>
    <mergeCell ref="Q150:R150"/>
    <mergeCell ref="F149:F150"/>
    <mergeCell ref="G149:K149"/>
    <mergeCell ref="N149:R149"/>
    <mergeCell ref="S149:U150"/>
    <mergeCell ref="G150:I150"/>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63:C163"/>
    <mergeCell ref="D163:E163"/>
    <mergeCell ref="G163:I163"/>
    <mergeCell ref="J163:K163"/>
    <mergeCell ref="L163:M163"/>
    <mergeCell ref="Q163:R163"/>
    <mergeCell ref="S163:U163"/>
    <mergeCell ref="L161:M161"/>
    <mergeCell ref="G162:I162"/>
    <mergeCell ref="J162:K162"/>
    <mergeCell ref="Q173:R173"/>
    <mergeCell ref="S173:U173"/>
    <mergeCell ref="B174:C174"/>
    <mergeCell ref="D174:E174"/>
    <mergeCell ref="G174:I174"/>
    <mergeCell ref="J174:K174"/>
    <mergeCell ref="Q174:R174"/>
    <mergeCell ref="S174:U174"/>
    <mergeCell ref="B175:C175"/>
    <mergeCell ref="D175:E175"/>
    <mergeCell ref="S175:U175"/>
    <mergeCell ref="B179:U179"/>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L194:M194"/>
    <mergeCell ref="J195:K195"/>
    <mergeCell ref="L195:M195"/>
    <mergeCell ref="Q195:R195"/>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S246:U246"/>
    <mergeCell ref="B247:C247"/>
    <mergeCell ref="D247:E247"/>
    <mergeCell ref="J247:K247"/>
    <mergeCell ref="L247:M247"/>
    <mergeCell ref="Q247:R247"/>
    <mergeCell ref="S247:U247"/>
    <mergeCell ref="B246:C246"/>
    <mergeCell ref="D246:E246"/>
    <mergeCell ref="J246:K246"/>
    <mergeCell ref="L246:M246"/>
    <mergeCell ref="Q246:R246"/>
    <mergeCell ref="B248:C248"/>
    <mergeCell ref="D248:E248"/>
    <mergeCell ref="J248:K248"/>
    <mergeCell ref="G255:K255"/>
    <mergeCell ref="N255:R255"/>
    <mergeCell ref="S255:U256"/>
    <mergeCell ref="B257:C257"/>
    <mergeCell ref="B265:U265"/>
    <mergeCell ref="B266:C267"/>
    <mergeCell ref="D266:E267"/>
    <mergeCell ref="F266:F267"/>
    <mergeCell ref="G266:K266"/>
    <mergeCell ref="N266:R266"/>
    <mergeCell ref="S266:U267"/>
    <mergeCell ref="B270:C270"/>
    <mergeCell ref="D270:E270"/>
    <mergeCell ref="G270:I270"/>
    <mergeCell ref="J270:K270"/>
    <mergeCell ref="L270:M270"/>
    <mergeCell ref="S270:U270"/>
    <mergeCell ref="S257:U257"/>
    <mergeCell ref="D257:E257"/>
    <mergeCell ref="G257:I257"/>
    <mergeCell ref="J257:K257"/>
    <mergeCell ref="L257:M257"/>
    <mergeCell ref="Q257:R257"/>
    <mergeCell ref="L266:M266"/>
    <mergeCell ref="D269:E269"/>
    <mergeCell ref="G269:I269"/>
    <mergeCell ref="J269:K269"/>
    <mergeCell ref="L269:M269"/>
    <mergeCell ref="S269:U269"/>
    <mergeCell ref="S268:U268"/>
    <mergeCell ref="G267:I267"/>
    <mergeCell ref="J267:K267"/>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77:C277"/>
    <mergeCell ref="D277:E277"/>
    <mergeCell ref="G277:I277"/>
    <mergeCell ref="J277:K277"/>
    <mergeCell ref="L277:M277"/>
    <mergeCell ref="Q277:R277"/>
    <mergeCell ref="S277:U277"/>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S300:U300"/>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301:C301"/>
    <mergeCell ref="D301:E301"/>
    <mergeCell ref="G301:I301"/>
    <mergeCell ref="J301:K301"/>
    <mergeCell ref="L301:M301"/>
    <mergeCell ref="Q301:R301"/>
    <mergeCell ref="S301:U301"/>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s>
  <hyperlinks>
    <hyperlink ref="Q247:R247"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85"/>
  <sheetViews>
    <sheetView zoomScale="80" zoomScaleNormal="80" workbookViewId="0">
      <selection activeCell="N20" sqref="N20"/>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1010" t="s">
        <v>329</v>
      </c>
      <c r="C1" s="1011"/>
      <c r="D1" s="1011"/>
      <c r="E1" s="1011"/>
      <c r="F1" s="1011"/>
      <c r="G1" s="1011"/>
      <c r="H1" s="1011"/>
      <c r="I1" s="1011"/>
      <c r="J1" s="1011"/>
      <c r="K1" s="1011"/>
      <c r="L1" s="1012"/>
    </row>
    <row r="2" spans="2:13" ht="15" customHeight="1" x14ac:dyDescent="0.25">
      <c r="B2" s="1013"/>
      <c r="C2" s="1014"/>
      <c r="D2" s="1014"/>
      <c r="E2" s="1014"/>
      <c r="F2" s="1014"/>
      <c r="G2" s="1014"/>
      <c r="H2" s="1014"/>
      <c r="I2" s="1014"/>
      <c r="J2" s="1014"/>
      <c r="K2" s="1014"/>
      <c r="L2" s="1015"/>
    </row>
    <row r="3" spans="2:13" ht="51.75" customHeight="1" x14ac:dyDescent="0.25">
      <c r="B3" s="1016" t="s">
        <v>375</v>
      </c>
      <c r="C3" s="1017"/>
      <c r="D3" s="1017"/>
      <c r="E3" s="1018"/>
      <c r="F3" s="153">
        <v>44062</v>
      </c>
      <c r="G3" s="1016" t="s">
        <v>376</v>
      </c>
      <c r="H3" s="1017"/>
      <c r="I3" s="1018"/>
      <c r="J3" s="1019">
        <v>44069</v>
      </c>
      <c r="K3" s="1020"/>
      <c r="L3" s="1021"/>
    </row>
    <row r="4" spans="2:13" ht="20.25" customHeight="1" x14ac:dyDescent="0.25">
      <c r="B4" s="1022" t="s">
        <v>327</v>
      </c>
      <c r="C4" s="1023"/>
      <c r="D4" s="1023"/>
      <c r="E4" s="1023"/>
      <c r="F4" s="1023"/>
      <c r="G4" s="1023"/>
      <c r="H4" s="1024"/>
      <c r="I4" s="193" t="s">
        <v>592</v>
      </c>
      <c r="J4" s="193" t="s">
        <v>2</v>
      </c>
      <c r="K4" s="1028" t="s">
        <v>0</v>
      </c>
      <c r="L4" s="1029"/>
    </row>
    <row r="5" spans="2:13" ht="18.75" customHeight="1" x14ac:dyDescent="0.25">
      <c r="B5" s="1025"/>
      <c r="C5" s="1026"/>
      <c r="D5" s="1026"/>
      <c r="E5" s="1026"/>
      <c r="F5" s="1026"/>
      <c r="G5" s="1026"/>
      <c r="H5" s="1027"/>
      <c r="I5" s="192" t="s">
        <v>593</v>
      </c>
      <c r="J5" s="193">
        <v>2</v>
      </c>
      <c r="K5" s="1028" t="s">
        <v>377</v>
      </c>
      <c r="L5" s="1029"/>
    </row>
    <row r="6" spans="2:13" ht="24" customHeight="1" x14ac:dyDescent="0.25">
      <c r="B6" s="1007" t="s">
        <v>546</v>
      </c>
      <c r="C6" s="1008"/>
      <c r="D6" s="1008"/>
      <c r="E6" s="1008"/>
      <c r="F6" s="1008"/>
      <c r="G6" s="1009"/>
      <c r="H6" s="1007" t="s">
        <v>547</v>
      </c>
      <c r="I6" s="1008"/>
      <c r="J6" s="1008"/>
      <c r="K6" s="1008"/>
      <c r="L6" s="1009"/>
    </row>
    <row r="7" spans="2:13" x14ac:dyDescent="0.25">
      <c r="B7" s="1007"/>
      <c r="C7" s="1008"/>
      <c r="D7" s="1008"/>
      <c r="E7" s="1008"/>
      <c r="F7" s="1008"/>
      <c r="G7" s="1009"/>
      <c r="H7" s="1007"/>
      <c r="I7" s="1008"/>
      <c r="J7" s="1008"/>
      <c r="K7" s="1008"/>
      <c r="L7" s="1009"/>
    </row>
    <row r="8" spans="2:13" x14ac:dyDescent="0.25">
      <c r="B8" s="1007"/>
      <c r="C8" s="1008"/>
      <c r="D8" s="1008"/>
      <c r="E8" s="1008"/>
      <c r="F8" s="1008"/>
      <c r="G8" s="1009"/>
      <c r="H8" s="1007"/>
      <c r="I8" s="1008"/>
      <c r="J8" s="1008"/>
      <c r="K8" s="1008"/>
      <c r="L8" s="1009"/>
    </row>
    <row r="9" spans="2:13" ht="15" customHeight="1" x14ac:dyDescent="0.25">
      <c r="B9" s="1007"/>
      <c r="C9" s="1008"/>
      <c r="D9" s="1008"/>
      <c r="E9" s="1008"/>
      <c r="F9" s="1008"/>
      <c r="G9" s="1009"/>
      <c r="H9" s="1007"/>
      <c r="I9" s="1008"/>
      <c r="J9" s="1008"/>
      <c r="K9" s="1008"/>
      <c r="L9" s="1009"/>
    </row>
    <row r="10" spans="2:13" ht="15" customHeight="1" x14ac:dyDescent="0.25">
      <c r="B10" s="1007"/>
      <c r="C10" s="1008"/>
      <c r="D10" s="1008"/>
      <c r="E10" s="1008"/>
      <c r="F10" s="1008"/>
      <c r="G10" s="1009"/>
      <c r="H10" s="1007"/>
      <c r="I10" s="1008"/>
      <c r="J10" s="1008"/>
      <c r="K10" s="1008"/>
      <c r="L10" s="1009"/>
    </row>
    <row r="11" spans="2:13" ht="15" customHeight="1" x14ac:dyDescent="0.25">
      <c r="B11" s="1007"/>
      <c r="C11" s="1008"/>
      <c r="D11" s="1008"/>
      <c r="E11" s="1008"/>
      <c r="F11" s="1008"/>
      <c r="G11" s="1009"/>
      <c r="H11" s="1007"/>
      <c r="I11" s="1008"/>
      <c r="J11" s="1008"/>
      <c r="K11" s="1008"/>
      <c r="L11" s="1009"/>
    </row>
    <row r="12" spans="2:13" ht="15" customHeight="1" x14ac:dyDescent="0.25">
      <c r="B12" s="1007"/>
      <c r="C12" s="1008"/>
      <c r="D12" s="1008"/>
      <c r="E12" s="1008"/>
      <c r="F12" s="1008"/>
      <c r="G12" s="1009"/>
      <c r="H12" s="1007"/>
      <c r="I12" s="1008"/>
      <c r="J12" s="1008"/>
      <c r="K12" s="1008"/>
      <c r="L12" s="1009"/>
      <c r="M12" s="125" t="s">
        <v>645</v>
      </c>
    </row>
    <row r="13" spans="2:13" ht="15" customHeight="1" x14ac:dyDescent="0.25">
      <c r="B13" s="1007"/>
      <c r="C13" s="1008"/>
      <c r="D13" s="1008"/>
      <c r="E13" s="1008"/>
      <c r="F13" s="1008"/>
      <c r="G13" s="1009"/>
      <c r="H13" s="1007"/>
      <c r="I13" s="1008"/>
      <c r="J13" s="1008"/>
      <c r="K13" s="1008"/>
      <c r="L13" s="1009"/>
    </row>
    <row r="14" spans="2:13" ht="15" customHeight="1" x14ac:dyDescent="0.25">
      <c r="B14" s="1007"/>
      <c r="C14" s="1008"/>
      <c r="D14" s="1008"/>
      <c r="E14" s="1008"/>
      <c r="F14" s="1008"/>
      <c r="G14" s="1009"/>
      <c r="H14" s="1007"/>
      <c r="I14" s="1008"/>
      <c r="J14" s="1008"/>
      <c r="K14" s="1008"/>
      <c r="L14" s="1009"/>
    </row>
    <row r="15" spans="2:13" ht="15" customHeight="1" x14ac:dyDescent="0.25">
      <c r="B15" s="1007"/>
      <c r="C15" s="1008"/>
      <c r="D15" s="1008"/>
      <c r="E15" s="1008"/>
      <c r="F15" s="1008"/>
      <c r="G15" s="1009"/>
      <c r="H15" s="1007"/>
      <c r="I15" s="1008"/>
      <c r="J15" s="1008"/>
      <c r="K15" s="1008"/>
      <c r="L15" s="1009"/>
    </row>
    <row r="16" spans="2:13" ht="15" customHeight="1" x14ac:dyDescent="0.25">
      <c r="B16" s="1007"/>
      <c r="C16" s="1008"/>
      <c r="D16" s="1008"/>
      <c r="E16" s="1008"/>
      <c r="F16" s="1008"/>
      <c r="G16" s="1009"/>
      <c r="H16" s="1007"/>
      <c r="I16" s="1008"/>
      <c r="J16" s="1008"/>
      <c r="K16" s="1008"/>
      <c r="L16" s="1009"/>
    </row>
    <row r="17" spans="2:12" ht="15" customHeight="1" x14ac:dyDescent="0.25">
      <c r="B17" s="1007"/>
      <c r="C17" s="1008"/>
      <c r="D17" s="1008"/>
      <c r="E17" s="1008"/>
      <c r="F17" s="1008"/>
      <c r="G17" s="1009"/>
      <c r="H17" s="1007"/>
      <c r="I17" s="1008"/>
      <c r="J17" s="1008"/>
      <c r="K17" s="1008"/>
      <c r="L17" s="1009"/>
    </row>
    <row r="18" spans="2:12" ht="15" customHeight="1" x14ac:dyDescent="0.25">
      <c r="B18" s="1007"/>
      <c r="C18" s="1008"/>
      <c r="D18" s="1008"/>
      <c r="E18" s="1008"/>
      <c r="F18" s="1008"/>
      <c r="G18" s="1009"/>
      <c r="H18" s="1007"/>
      <c r="I18" s="1008"/>
      <c r="J18" s="1008"/>
      <c r="K18" s="1008"/>
      <c r="L18" s="1009"/>
    </row>
    <row r="19" spans="2:12" ht="15" customHeight="1" thickBot="1" x14ac:dyDescent="0.3">
      <c r="B19" s="1007"/>
      <c r="C19" s="1008"/>
      <c r="D19" s="1008"/>
      <c r="E19" s="1008"/>
      <c r="F19" s="1008"/>
      <c r="G19" s="1009"/>
      <c r="H19" s="1007"/>
      <c r="I19" s="1008"/>
      <c r="J19" s="1008"/>
      <c r="K19" s="1008"/>
      <c r="L19" s="1009"/>
    </row>
    <row r="20" spans="2:12" ht="15" customHeight="1" x14ac:dyDescent="0.25">
      <c r="B20" s="992" t="s">
        <v>1241</v>
      </c>
      <c r="C20" s="993"/>
      <c r="D20" s="993"/>
      <c r="E20" s="993"/>
      <c r="F20" s="993"/>
      <c r="G20" s="994"/>
      <c r="H20" s="998" t="s">
        <v>1242</v>
      </c>
      <c r="I20" s="999"/>
      <c r="J20" s="999"/>
      <c r="K20" s="999"/>
      <c r="L20" s="1000"/>
    </row>
    <row r="21" spans="2:12" ht="36.75" customHeight="1" thickBot="1" x14ac:dyDescent="0.3">
      <c r="B21" s="995"/>
      <c r="C21" s="996"/>
      <c r="D21" s="996"/>
      <c r="E21" s="996"/>
      <c r="F21" s="996"/>
      <c r="G21" s="997"/>
      <c r="H21" s="1001"/>
      <c r="I21" s="1002"/>
      <c r="J21" s="1002"/>
      <c r="K21" s="1002"/>
      <c r="L21" s="1003"/>
    </row>
    <row r="22" spans="2:12" ht="15" customHeight="1" x14ac:dyDescent="0.25">
      <c r="B22" s="1004" t="s">
        <v>608</v>
      </c>
      <c r="C22" s="1005"/>
      <c r="D22" s="1005"/>
      <c r="E22" s="1005"/>
      <c r="F22" s="1005"/>
      <c r="G22" s="1006"/>
      <c r="H22" s="1004" t="s">
        <v>609</v>
      </c>
      <c r="I22" s="1005"/>
      <c r="J22" s="1005"/>
      <c r="K22" s="1005"/>
      <c r="L22" s="1006"/>
    </row>
    <row r="23" spans="2:12" ht="15" customHeight="1" x14ac:dyDescent="0.25">
      <c r="B23" s="1007"/>
      <c r="C23" s="1008"/>
      <c r="D23" s="1008"/>
      <c r="E23" s="1008"/>
      <c r="F23" s="1008"/>
      <c r="G23" s="1009"/>
      <c r="H23" s="1007"/>
      <c r="I23" s="1008"/>
      <c r="J23" s="1008"/>
      <c r="K23" s="1008"/>
      <c r="L23" s="1009"/>
    </row>
    <row r="24" spans="2:12" x14ac:dyDescent="0.25">
      <c r="B24" s="1007"/>
      <c r="C24" s="1008"/>
      <c r="D24" s="1008"/>
      <c r="E24" s="1008"/>
      <c r="F24" s="1008"/>
      <c r="G24" s="1009"/>
      <c r="H24" s="1007"/>
      <c r="I24" s="1008"/>
      <c r="J24" s="1008"/>
      <c r="K24" s="1008"/>
      <c r="L24" s="1009"/>
    </row>
    <row r="25" spans="2:12" ht="15" customHeight="1" x14ac:dyDescent="0.25">
      <c r="B25" s="1007"/>
      <c r="C25" s="1008"/>
      <c r="D25" s="1008"/>
      <c r="E25" s="1008"/>
      <c r="F25" s="1008"/>
      <c r="G25" s="1009"/>
      <c r="H25" s="1007"/>
      <c r="I25" s="1008"/>
      <c r="J25" s="1008"/>
      <c r="K25" s="1008"/>
      <c r="L25" s="1009"/>
    </row>
    <row r="26" spans="2:12" ht="15" customHeight="1" x14ac:dyDescent="0.25">
      <c r="B26" s="1007"/>
      <c r="C26" s="1008"/>
      <c r="D26" s="1008"/>
      <c r="E26" s="1008"/>
      <c r="F26" s="1008"/>
      <c r="G26" s="1009"/>
      <c r="H26" s="1007"/>
      <c r="I26" s="1008"/>
      <c r="J26" s="1008"/>
      <c r="K26" s="1008"/>
      <c r="L26" s="1009"/>
    </row>
    <row r="27" spans="2:12" ht="15" customHeight="1" x14ac:dyDescent="0.25">
      <c r="B27" s="1007"/>
      <c r="C27" s="1008"/>
      <c r="D27" s="1008"/>
      <c r="E27" s="1008"/>
      <c r="F27" s="1008"/>
      <c r="G27" s="1009"/>
      <c r="H27" s="1007"/>
      <c r="I27" s="1008"/>
      <c r="J27" s="1008"/>
      <c r="K27" s="1008"/>
      <c r="L27" s="1009"/>
    </row>
    <row r="28" spans="2:12" ht="15" customHeight="1" x14ac:dyDescent="0.25">
      <c r="B28" s="1007"/>
      <c r="C28" s="1008"/>
      <c r="D28" s="1008"/>
      <c r="E28" s="1008"/>
      <c r="F28" s="1008"/>
      <c r="G28" s="1009"/>
      <c r="H28" s="1007"/>
      <c r="I28" s="1008"/>
      <c r="J28" s="1008"/>
      <c r="K28" s="1008"/>
      <c r="L28" s="1009"/>
    </row>
    <row r="29" spans="2:12" ht="15" customHeight="1" x14ac:dyDescent="0.25">
      <c r="B29" s="1007"/>
      <c r="C29" s="1008"/>
      <c r="D29" s="1008"/>
      <c r="E29" s="1008"/>
      <c r="F29" s="1008"/>
      <c r="G29" s="1009"/>
      <c r="H29" s="1007"/>
      <c r="I29" s="1008"/>
      <c r="J29" s="1008"/>
      <c r="K29" s="1008"/>
      <c r="L29" s="1009"/>
    </row>
    <row r="30" spans="2:12" ht="15" customHeight="1" x14ac:dyDescent="0.25">
      <c r="B30" s="1007"/>
      <c r="C30" s="1008"/>
      <c r="D30" s="1008"/>
      <c r="E30" s="1008"/>
      <c r="F30" s="1008"/>
      <c r="G30" s="1009"/>
      <c r="H30" s="1007"/>
      <c r="I30" s="1008"/>
      <c r="J30" s="1008"/>
      <c r="K30" s="1008"/>
      <c r="L30" s="1009"/>
    </row>
    <row r="31" spans="2:12" ht="15" customHeight="1" x14ac:dyDescent="0.25">
      <c r="B31" s="1007"/>
      <c r="C31" s="1008"/>
      <c r="D31" s="1008"/>
      <c r="E31" s="1008"/>
      <c r="F31" s="1008"/>
      <c r="G31" s="1009"/>
      <c r="H31" s="1007"/>
      <c r="I31" s="1008"/>
      <c r="J31" s="1008"/>
      <c r="K31" s="1008"/>
      <c r="L31" s="1009"/>
    </row>
    <row r="32" spans="2:12" ht="15" customHeight="1" x14ac:dyDescent="0.25">
      <c r="B32" s="1007"/>
      <c r="C32" s="1008"/>
      <c r="D32" s="1008"/>
      <c r="E32" s="1008"/>
      <c r="F32" s="1008"/>
      <c r="G32" s="1009"/>
      <c r="H32" s="1007"/>
      <c r="I32" s="1008"/>
      <c r="J32" s="1008"/>
      <c r="K32" s="1008"/>
      <c r="L32" s="1009"/>
    </row>
    <row r="33" spans="2:12" ht="15" customHeight="1" x14ac:dyDescent="0.25">
      <c r="B33" s="1007"/>
      <c r="C33" s="1008"/>
      <c r="D33" s="1008"/>
      <c r="E33" s="1008"/>
      <c r="F33" s="1008"/>
      <c r="G33" s="1009"/>
      <c r="H33" s="1007"/>
      <c r="I33" s="1008"/>
      <c r="J33" s="1008"/>
      <c r="K33" s="1008"/>
      <c r="L33" s="1009"/>
    </row>
    <row r="34" spans="2:12" ht="15" customHeight="1" x14ac:dyDescent="0.25">
      <c r="B34" s="1007"/>
      <c r="C34" s="1008"/>
      <c r="D34" s="1008"/>
      <c r="E34" s="1008"/>
      <c r="F34" s="1008"/>
      <c r="G34" s="1009"/>
      <c r="H34" s="1007"/>
      <c r="I34" s="1008"/>
      <c r="J34" s="1008"/>
      <c r="K34" s="1008"/>
      <c r="L34" s="1009"/>
    </row>
    <row r="35" spans="2:12" ht="41.25" customHeight="1" thickBot="1" x14ac:dyDescent="0.3">
      <c r="B35" s="1007"/>
      <c r="C35" s="1008"/>
      <c r="D35" s="1008"/>
      <c r="E35" s="1008"/>
      <c r="F35" s="1008"/>
      <c r="G35" s="1009"/>
      <c r="H35" s="1007"/>
      <c r="I35" s="1008"/>
      <c r="J35" s="1008"/>
      <c r="K35" s="1008"/>
      <c r="L35" s="1009"/>
    </row>
    <row r="36" spans="2:12" ht="33.75" customHeight="1" x14ac:dyDescent="0.25">
      <c r="B36" s="992" t="s">
        <v>1243</v>
      </c>
      <c r="C36" s="993"/>
      <c r="D36" s="993"/>
      <c r="E36" s="993"/>
      <c r="F36" s="993"/>
      <c r="G36" s="994"/>
      <c r="H36" s="998" t="s">
        <v>1244</v>
      </c>
      <c r="I36" s="999"/>
      <c r="J36" s="999"/>
      <c r="K36" s="999"/>
      <c r="L36" s="1000"/>
    </row>
    <row r="37" spans="2:12" ht="15" customHeight="1" thickBot="1" x14ac:dyDescent="0.3">
      <c r="B37" s="995"/>
      <c r="C37" s="996"/>
      <c r="D37" s="996"/>
      <c r="E37" s="996"/>
      <c r="F37" s="996"/>
      <c r="G37" s="997"/>
      <c r="H37" s="1001"/>
      <c r="I37" s="1002"/>
      <c r="J37" s="1002"/>
      <c r="K37" s="1002"/>
      <c r="L37" s="1003"/>
    </row>
    <row r="38" spans="2:12" x14ac:dyDescent="0.25">
      <c r="B38" s="1004" t="s">
        <v>608</v>
      </c>
      <c r="C38" s="1005"/>
      <c r="D38" s="1005"/>
      <c r="E38" s="1005"/>
      <c r="F38" s="1005"/>
      <c r="G38" s="1006"/>
      <c r="H38" s="1004" t="s">
        <v>609</v>
      </c>
      <c r="I38" s="1005"/>
      <c r="J38" s="1005"/>
      <c r="K38" s="1005"/>
      <c r="L38" s="1006"/>
    </row>
    <row r="39" spans="2:12" x14ac:dyDescent="0.25">
      <c r="B39" s="1007"/>
      <c r="C39" s="1008"/>
      <c r="D39" s="1008"/>
      <c r="E39" s="1008"/>
      <c r="F39" s="1008"/>
      <c r="G39" s="1009"/>
      <c r="H39" s="1007"/>
      <c r="I39" s="1008"/>
      <c r="J39" s="1008"/>
      <c r="K39" s="1008"/>
      <c r="L39" s="1009"/>
    </row>
    <row r="40" spans="2:12" x14ac:dyDescent="0.25">
      <c r="B40" s="1007"/>
      <c r="C40" s="1008"/>
      <c r="D40" s="1008"/>
      <c r="E40" s="1008"/>
      <c r="F40" s="1008"/>
      <c r="G40" s="1009"/>
      <c r="H40" s="1007"/>
      <c r="I40" s="1008"/>
      <c r="J40" s="1008"/>
      <c r="K40" s="1008"/>
      <c r="L40" s="1009"/>
    </row>
    <row r="41" spans="2:12" x14ac:dyDescent="0.25">
      <c r="B41" s="1007"/>
      <c r="C41" s="1008"/>
      <c r="D41" s="1008"/>
      <c r="E41" s="1008"/>
      <c r="F41" s="1008"/>
      <c r="G41" s="1009"/>
      <c r="H41" s="1007"/>
      <c r="I41" s="1008"/>
      <c r="J41" s="1008"/>
      <c r="K41" s="1008"/>
      <c r="L41" s="1009"/>
    </row>
    <row r="42" spans="2:12" x14ac:dyDescent="0.25">
      <c r="B42" s="1007"/>
      <c r="C42" s="1008"/>
      <c r="D42" s="1008"/>
      <c r="E42" s="1008"/>
      <c r="F42" s="1008"/>
      <c r="G42" s="1009"/>
      <c r="H42" s="1007"/>
      <c r="I42" s="1008"/>
      <c r="J42" s="1008"/>
      <c r="K42" s="1008"/>
      <c r="L42" s="1009"/>
    </row>
    <row r="43" spans="2:12" x14ac:dyDescent="0.25">
      <c r="B43" s="1007"/>
      <c r="C43" s="1008"/>
      <c r="D43" s="1008"/>
      <c r="E43" s="1008"/>
      <c r="F43" s="1008"/>
      <c r="G43" s="1009"/>
      <c r="H43" s="1007"/>
      <c r="I43" s="1008"/>
      <c r="J43" s="1008"/>
      <c r="K43" s="1008"/>
      <c r="L43" s="1009"/>
    </row>
    <row r="44" spans="2:12" x14ac:dyDescent="0.25">
      <c r="B44" s="1007"/>
      <c r="C44" s="1008"/>
      <c r="D44" s="1008"/>
      <c r="E44" s="1008"/>
      <c r="F44" s="1008"/>
      <c r="G44" s="1009"/>
      <c r="H44" s="1007"/>
      <c r="I44" s="1008"/>
      <c r="J44" s="1008"/>
      <c r="K44" s="1008"/>
      <c r="L44" s="1009"/>
    </row>
    <row r="45" spans="2:12" x14ac:dyDescent="0.25">
      <c r="B45" s="1007"/>
      <c r="C45" s="1008"/>
      <c r="D45" s="1008"/>
      <c r="E45" s="1008"/>
      <c r="F45" s="1008"/>
      <c r="G45" s="1009"/>
      <c r="H45" s="1007"/>
      <c r="I45" s="1008"/>
      <c r="J45" s="1008"/>
      <c r="K45" s="1008"/>
      <c r="L45" s="1009"/>
    </row>
    <row r="46" spans="2:12" x14ac:dyDescent="0.25">
      <c r="B46" s="1007"/>
      <c r="C46" s="1008"/>
      <c r="D46" s="1008"/>
      <c r="E46" s="1008"/>
      <c r="F46" s="1008"/>
      <c r="G46" s="1009"/>
      <c r="H46" s="1007"/>
      <c r="I46" s="1008"/>
      <c r="J46" s="1008"/>
      <c r="K46" s="1008"/>
      <c r="L46" s="1009"/>
    </row>
    <row r="47" spans="2:12" x14ac:dyDescent="0.25">
      <c r="B47" s="1007"/>
      <c r="C47" s="1008"/>
      <c r="D47" s="1008"/>
      <c r="E47" s="1008"/>
      <c r="F47" s="1008"/>
      <c r="G47" s="1009"/>
      <c r="H47" s="1007"/>
      <c r="I47" s="1008"/>
      <c r="J47" s="1008"/>
      <c r="K47" s="1008"/>
      <c r="L47" s="1009"/>
    </row>
    <row r="48" spans="2:12" x14ac:dyDescent="0.25">
      <c r="B48" s="1007"/>
      <c r="C48" s="1008"/>
      <c r="D48" s="1008"/>
      <c r="E48" s="1008"/>
      <c r="F48" s="1008"/>
      <c r="G48" s="1009"/>
      <c r="H48" s="1007"/>
      <c r="I48" s="1008"/>
      <c r="J48" s="1008"/>
      <c r="K48" s="1008"/>
      <c r="L48" s="1009"/>
    </row>
    <row r="49" spans="2:12" x14ac:dyDescent="0.25">
      <c r="B49" s="1007"/>
      <c r="C49" s="1008"/>
      <c r="D49" s="1008"/>
      <c r="E49" s="1008"/>
      <c r="F49" s="1008"/>
      <c r="G49" s="1009"/>
      <c r="H49" s="1007"/>
      <c r="I49" s="1008"/>
      <c r="J49" s="1008"/>
      <c r="K49" s="1008"/>
      <c r="L49" s="1009"/>
    </row>
    <row r="50" spans="2:12" x14ac:dyDescent="0.25">
      <c r="B50" s="1007"/>
      <c r="C50" s="1008"/>
      <c r="D50" s="1008"/>
      <c r="E50" s="1008"/>
      <c r="F50" s="1008"/>
      <c r="G50" s="1009"/>
      <c r="H50" s="1007"/>
      <c r="I50" s="1008"/>
      <c r="J50" s="1008"/>
      <c r="K50" s="1008"/>
      <c r="L50" s="1009"/>
    </row>
    <row r="51" spans="2:12" ht="47.25" customHeight="1" thickBot="1" x14ac:dyDescent="0.3">
      <c r="B51" s="1007"/>
      <c r="C51" s="1008"/>
      <c r="D51" s="1008"/>
      <c r="E51" s="1008"/>
      <c r="F51" s="1008"/>
      <c r="G51" s="1009"/>
      <c r="H51" s="1007"/>
      <c r="I51" s="1008"/>
      <c r="J51" s="1008"/>
      <c r="K51" s="1008"/>
      <c r="L51" s="1009"/>
    </row>
    <row r="52" spans="2:12" x14ac:dyDescent="0.25">
      <c r="B52" s="992" t="s">
        <v>1245</v>
      </c>
      <c r="C52" s="993"/>
      <c r="D52" s="993"/>
      <c r="E52" s="993"/>
      <c r="F52" s="993"/>
      <c r="G52" s="994"/>
      <c r="H52" s="998" t="s">
        <v>1246</v>
      </c>
      <c r="I52" s="999"/>
      <c r="J52" s="999"/>
      <c r="K52" s="999"/>
      <c r="L52" s="1000"/>
    </row>
    <row r="53" spans="2:12" ht="33.75" customHeight="1" thickBot="1" x14ac:dyDescent="0.3">
      <c r="B53" s="995"/>
      <c r="C53" s="996"/>
      <c r="D53" s="996"/>
      <c r="E53" s="996"/>
      <c r="F53" s="996"/>
      <c r="G53" s="997"/>
      <c r="H53" s="1001"/>
      <c r="I53" s="1002"/>
      <c r="J53" s="1002"/>
      <c r="K53" s="1002"/>
      <c r="L53" s="1003"/>
    </row>
    <row r="54" spans="2:12" x14ac:dyDescent="0.25">
      <c r="B54" s="1004" t="s">
        <v>608</v>
      </c>
      <c r="C54" s="1005"/>
      <c r="D54" s="1005"/>
      <c r="E54" s="1005"/>
      <c r="F54" s="1005"/>
      <c r="G54" s="1006"/>
      <c r="H54" s="1004" t="s">
        <v>609</v>
      </c>
      <c r="I54" s="1005"/>
      <c r="J54" s="1005"/>
      <c r="K54" s="1005"/>
      <c r="L54" s="1006"/>
    </row>
    <row r="55" spans="2:12" x14ac:dyDescent="0.25">
      <c r="B55" s="1007"/>
      <c r="C55" s="1008"/>
      <c r="D55" s="1008"/>
      <c r="E55" s="1008"/>
      <c r="F55" s="1008"/>
      <c r="G55" s="1009"/>
      <c r="H55" s="1007"/>
      <c r="I55" s="1008"/>
      <c r="J55" s="1008"/>
      <c r="K55" s="1008"/>
      <c r="L55" s="1009"/>
    </row>
    <row r="56" spans="2:12" x14ac:dyDescent="0.25">
      <c r="B56" s="1007"/>
      <c r="C56" s="1008"/>
      <c r="D56" s="1008"/>
      <c r="E56" s="1008"/>
      <c r="F56" s="1008"/>
      <c r="G56" s="1009"/>
      <c r="H56" s="1007"/>
      <c r="I56" s="1008"/>
      <c r="J56" s="1008"/>
      <c r="K56" s="1008"/>
      <c r="L56" s="1009"/>
    </row>
    <row r="57" spans="2:12" x14ac:dyDescent="0.25">
      <c r="B57" s="1007"/>
      <c r="C57" s="1008"/>
      <c r="D57" s="1008"/>
      <c r="E57" s="1008"/>
      <c r="F57" s="1008"/>
      <c r="G57" s="1009"/>
      <c r="H57" s="1007"/>
      <c r="I57" s="1008"/>
      <c r="J57" s="1008"/>
      <c r="K57" s="1008"/>
      <c r="L57" s="1009"/>
    </row>
    <row r="58" spans="2:12" x14ac:dyDescent="0.25">
      <c r="B58" s="1007"/>
      <c r="C58" s="1008"/>
      <c r="D58" s="1008"/>
      <c r="E58" s="1008"/>
      <c r="F58" s="1008"/>
      <c r="G58" s="1009"/>
      <c r="H58" s="1007"/>
      <c r="I58" s="1008"/>
      <c r="J58" s="1008"/>
      <c r="K58" s="1008"/>
      <c r="L58" s="1009"/>
    </row>
    <row r="59" spans="2:12" x14ac:dyDescent="0.25">
      <c r="B59" s="1007"/>
      <c r="C59" s="1008"/>
      <c r="D59" s="1008"/>
      <c r="E59" s="1008"/>
      <c r="F59" s="1008"/>
      <c r="G59" s="1009"/>
      <c r="H59" s="1007"/>
      <c r="I59" s="1008"/>
      <c r="J59" s="1008"/>
      <c r="K59" s="1008"/>
      <c r="L59" s="1009"/>
    </row>
    <row r="60" spans="2:12" x14ac:dyDescent="0.25">
      <c r="B60" s="1007"/>
      <c r="C60" s="1008"/>
      <c r="D60" s="1008"/>
      <c r="E60" s="1008"/>
      <c r="F60" s="1008"/>
      <c r="G60" s="1009"/>
      <c r="H60" s="1007"/>
      <c r="I60" s="1008"/>
      <c r="J60" s="1008"/>
      <c r="K60" s="1008"/>
      <c r="L60" s="1009"/>
    </row>
    <row r="61" spans="2:12" x14ac:dyDescent="0.25">
      <c r="B61" s="1007"/>
      <c r="C61" s="1008"/>
      <c r="D61" s="1008"/>
      <c r="E61" s="1008"/>
      <c r="F61" s="1008"/>
      <c r="G61" s="1009"/>
      <c r="H61" s="1007"/>
      <c r="I61" s="1008"/>
      <c r="J61" s="1008"/>
      <c r="K61" s="1008"/>
      <c r="L61" s="1009"/>
    </row>
    <row r="62" spans="2:12" x14ac:dyDescent="0.25">
      <c r="B62" s="1007"/>
      <c r="C62" s="1008"/>
      <c r="D62" s="1008"/>
      <c r="E62" s="1008"/>
      <c r="F62" s="1008"/>
      <c r="G62" s="1009"/>
      <c r="H62" s="1007"/>
      <c r="I62" s="1008"/>
      <c r="J62" s="1008"/>
      <c r="K62" s="1008"/>
      <c r="L62" s="1009"/>
    </row>
    <row r="63" spans="2:12" x14ac:dyDescent="0.25">
      <c r="B63" s="1007"/>
      <c r="C63" s="1008"/>
      <c r="D63" s="1008"/>
      <c r="E63" s="1008"/>
      <c r="F63" s="1008"/>
      <c r="G63" s="1009"/>
      <c r="H63" s="1007"/>
      <c r="I63" s="1008"/>
      <c r="J63" s="1008"/>
      <c r="K63" s="1008"/>
      <c r="L63" s="1009"/>
    </row>
    <row r="64" spans="2:12" x14ac:dyDescent="0.25">
      <c r="B64" s="1007"/>
      <c r="C64" s="1008"/>
      <c r="D64" s="1008"/>
      <c r="E64" s="1008"/>
      <c r="F64" s="1008"/>
      <c r="G64" s="1009"/>
      <c r="H64" s="1007"/>
      <c r="I64" s="1008"/>
      <c r="J64" s="1008"/>
      <c r="K64" s="1008"/>
      <c r="L64" s="1009"/>
    </row>
    <row r="65" spans="2:12" x14ac:dyDescent="0.25">
      <c r="B65" s="1007"/>
      <c r="C65" s="1008"/>
      <c r="D65" s="1008"/>
      <c r="E65" s="1008"/>
      <c r="F65" s="1008"/>
      <c r="G65" s="1009"/>
      <c r="H65" s="1007"/>
      <c r="I65" s="1008"/>
      <c r="J65" s="1008"/>
      <c r="K65" s="1008"/>
      <c r="L65" s="1009"/>
    </row>
    <row r="66" spans="2:12" x14ac:dyDescent="0.25">
      <c r="B66" s="1007"/>
      <c r="C66" s="1008"/>
      <c r="D66" s="1008"/>
      <c r="E66" s="1008"/>
      <c r="F66" s="1008"/>
      <c r="G66" s="1009"/>
      <c r="H66" s="1007"/>
      <c r="I66" s="1008"/>
      <c r="J66" s="1008"/>
      <c r="K66" s="1008"/>
      <c r="L66" s="1009"/>
    </row>
    <row r="67" spans="2:12" ht="48.75" customHeight="1" thickBot="1" x14ac:dyDescent="0.3">
      <c r="B67" s="1007"/>
      <c r="C67" s="1008"/>
      <c r="D67" s="1008"/>
      <c r="E67" s="1008"/>
      <c r="F67" s="1008"/>
      <c r="G67" s="1009"/>
      <c r="H67" s="1007"/>
      <c r="I67" s="1008"/>
      <c r="J67" s="1008"/>
      <c r="K67" s="1008"/>
      <c r="L67" s="1009"/>
    </row>
    <row r="68" spans="2:12" x14ac:dyDescent="0.25">
      <c r="B68" s="992" t="s">
        <v>1247</v>
      </c>
      <c r="C68" s="993"/>
      <c r="D68" s="993"/>
      <c r="E68" s="993"/>
      <c r="F68" s="993"/>
      <c r="G68" s="994"/>
      <c r="H68" s="998" t="s">
        <v>1248</v>
      </c>
      <c r="I68" s="999"/>
      <c r="J68" s="999"/>
      <c r="K68" s="999"/>
      <c r="L68" s="1000"/>
    </row>
    <row r="69" spans="2:12" ht="40.5" customHeight="1" thickBot="1" x14ac:dyDescent="0.3">
      <c r="B69" s="995"/>
      <c r="C69" s="996"/>
      <c r="D69" s="996"/>
      <c r="E69" s="996"/>
      <c r="F69" s="996"/>
      <c r="G69" s="997"/>
      <c r="H69" s="1001"/>
      <c r="I69" s="1002"/>
      <c r="J69" s="1002"/>
      <c r="K69" s="1002"/>
      <c r="L69" s="1003"/>
    </row>
    <row r="70" spans="2:12" x14ac:dyDescent="0.25">
      <c r="B70" s="1004" t="s">
        <v>608</v>
      </c>
      <c r="C70" s="1005"/>
      <c r="D70" s="1005"/>
      <c r="E70" s="1005"/>
      <c r="F70" s="1005"/>
      <c r="G70" s="1006"/>
      <c r="H70" s="1004" t="s">
        <v>609</v>
      </c>
      <c r="I70" s="1005"/>
      <c r="J70" s="1005"/>
      <c r="K70" s="1005"/>
      <c r="L70" s="1006"/>
    </row>
    <row r="71" spans="2:12" x14ac:dyDescent="0.25">
      <c r="B71" s="1007"/>
      <c r="C71" s="1008"/>
      <c r="D71" s="1008"/>
      <c r="E71" s="1008"/>
      <c r="F71" s="1008"/>
      <c r="G71" s="1009"/>
      <c r="H71" s="1007"/>
      <c r="I71" s="1008"/>
      <c r="J71" s="1008"/>
      <c r="K71" s="1008"/>
      <c r="L71" s="1009"/>
    </row>
    <row r="72" spans="2:12" x14ac:dyDescent="0.25">
      <c r="B72" s="1007"/>
      <c r="C72" s="1008"/>
      <c r="D72" s="1008"/>
      <c r="E72" s="1008"/>
      <c r="F72" s="1008"/>
      <c r="G72" s="1009"/>
      <c r="H72" s="1007"/>
      <c r="I72" s="1008"/>
      <c r="J72" s="1008"/>
      <c r="K72" s="1008"/>
      <c r="L72" s="1009"/>
    </row>
    <row r="73" spans="2:12" x14ac:dyDescent="0.25">
      <c r="B73" s="1007"/>
      <c r="C73" s="1008"/>
      <c r="D73" s="1008"/>
      <c r="E73" s="1008"/>
      <c r="F73" s="1008"/>
      <c r="G73" s="1009"/>
      <c r="H73" s="1007"/>
      <c r="I73" s="1008"/>
      <c r="J73" s="1008"/>
      <c r="K73" s="1008"/>
      <c r="L73" s="1009"/>
    </row>
    <row r="74" spans="2:12" x14ac:dyDescent="0.25">
      <c r="B74" s="1007"/>
      <c r="C74" s="1008"/>
      <c r="D74" s="1008"/>
      <c r="E74" s="1008"/>
      <c r="F74" s="1008"/>
      <c r="G74" s="1009"/>
      <c r="H74" s="1007"/>
      <c r="I74" s="1008"/>
      <c r="J74" s="1008"/>
      <c r="K74" s="1008"/>
      <c r="L74" s="1009"/>
    </row>
    <row r="75" spans="2:12" x14ac:dyDescent="0.25">
      <c r="B75" s="1007"/>
      <c r="C75" s="1008"/>
      <c r="D75" s="1008"/>
      <c r="E75" s="1008"/>
      <c r="F75" s="1008"/>
      <c r="G75" s="1009"/>
      <c r="H75" s="1007"/>
      <c r="I75" s="1008"/>
      <c r="J75" s="1008"/>
      <c r="K75" s="1008"/>
      <c r="L75" s="1009"/>
    </row>
    <row r="76" spans="2:12" x14ac:dyDescent="0.25">
      <c r="B76" s="1007"/>
      <c r="C76" s="1008"/>
      <c r="D76" s="1008"/>
      <c r="E76" s="1008"/>
      <c r="F76" s="1008"/>
      <c r="G76" s="1009"/>
      <c r="H76" s="1007"/>
      <c r="I76" s="1008"/>
      <c r="J76" s="1008"/>
      <c r="K76" s="1008"/>
      <c r="L76" s="1009"/>
    </row>
    <row r="77" spans="2:12" x14ac:dyDescent="0.25">
      <c r="B77" s="1007"/>
      <c r="C77" s="1008"/>
      <c r="D77" s="1008"/>
      <c r="E77" s="1008"/>
      <c r="F77" s="1008"/>
      <c r="G77" s="1009"/>
      <c r="H77" s="1007"/>
      <c r="I77" s="1008"/>
      <c r="J77" s="1008"/>
      <c r="K77" s="1008"/>
      <c r="L77" s="1009"/>
    </row>
    <row r="78" spans="2:12" x14ac:dyDescent="0.25">
      <c r="B78" s="1007"/>
      <c r="C78" s="1008"/>
      <c r="D78" s="1008"/>
      <c r="E78" s="1008"/>
      <c r="F78" s="1008"/>
      <c r="G78" s="1009"/>
      <c r="H78" s="1007"/>
      <c r="I78" s="1008"/>
      <c r="J78" s="1008"/>
      <c r="K78" s="1008"/>
      <c r="L78" s="1009"/>
    </row>
    <row r="79" spans="2:12" x14ac:dyDescent="0.25">
      <c r="B79" s="1007"/>
      <c r="C79" s="1008"/>
      <c r="D79" s="1008"/>
      <c r="E79" s="1008"/>
      <c r="F79" s="1008"/>
      <c r="G79" s="1009"/>
      <c r="H79" s="1007"/>
      <c r="I79" s="1008"/>
      <c r="J79" s="1008"/>
      <c r="K79" s="1008"/>
      <c r="L79" s="1009"/>
    </row>
    <row r="80" spans="2:12" x14ac:dyDescent="0.25">
      <c r="B80" s="1007"/>
      <c r="C80" s="1008"/>
      <c r="D80" s="1008"/>
      <c r="E80" s="1008"/>
      <c r="F80" s="1008"/>
      <c r="G80" s="1009"/>
      <c r="H80" s="1007"/>
      <c r="I80" s="1008"/>
      <c r="J80" s="1008"/>
      <c r="K80" s="1008"/>
      <c r="L80" s="1009"/>
    </row>
    <row r="81" spans="2:12" x14ac:dyDescent="0.25">
      <c r="B81" s="1007"/>
      <c r="C81" s="1008"/>
      <c r="D81" s="1008"/>
      <c r="E81" s="1008"/>
      <c r="F81" s="1008"/>
      <c r="G81" s="1009"/>
      <c r="H81" s="1007"/>
      <c r="I81" s="1008"/>
      <c r="J81" s="1008"/>
      <c r="K81" s="1008"/>
      <c r="L81" s="1009"/>
    </row>
    <row r="82" spans="2:12" x14ac:dyDescent="0.25">
      <c r="B82" s="1007"/>
      <c r="C82" s="1008"/>
      <c r="D82" s="1008"/>
      <c r="E82" s="1008"/>
      <c r="F82" s="1008"/>
      <c r="G82" s="1009"/>
      <c r="H82" s="1007"/>
      <c r="I82" s="1008"/>
      <c r="J82" s="1008"/>
      <c r="K82" s="1008"/>
      <c r="L82" s="1009"/>
    </row>
    <row r="83" spans="2:12" ht="45.75" customHeight="1" thickBot="1" x14ac:dyDescent="0.3">
      <c r="B83" s="1007"/>
      <c r="C83" s="1008"/>
      <c r="D83" s="1008"/>
      <c r="E83" s="1008"/>
      <c r="F83" s="1008"/>
      <c r="G83" s="1009"/>
      <c r="H83" s="1007"/>
      <c r="I83" s="1008"/>
      <c r="J83" s="1008"/>
      <c r="K83" s="1008"/>
      <c r="L83" s="1009"/>
    </row>
    <row r="84" spans="2:12" ht="15" customHeight="1" x14ac:dyDescent="0.25">
      <c r="B84" s="992" t="s">
        <v>1249</v>
      </c>
      <c r="C84" s="993"/>
      <c r="D84" s="993"/>
      <c r="E84" s="993"/>
      <c r="F84" s="993"/>
      <c r="G84" s="994"/>
      <c r="H84" s="998" t="s">
        <v>1250</v>
      </c>
      <c r="I84" s="999"/>
      <c r="J84" s="999"/>
      <c r="K84" s="999"/>
      <c r="L84" s="1000"/>
    </row>
    <row r="85" spans="2:12" ht="45.75" customHeight="1" thickBot="1" x14ac:dyDescent="0.3">
      <c r="B85" s="995"/>
      <c r="C85" s="996"/>
      <c r="D85" s="996"/>
      <c r="E85" s="996"/>
      <c r="F85" s="996"/>
      <c r="G85" s="997"/>
      <c r="H85" s="1001"/>
      <c r="I85" s="1002"/>
      <c r="J85" s="1002"/>
      <c r="K85" s="1002"/>
      <c r="L85" s="1003"/>
    </row>
  </sheetData>
  <mergeCells count="27">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84:G85"/>
    <mergeCell ref="H84:L85"/>
    <mergeCell ref="B54:G67"/>
    <mergeCell ref="H54:L67"/>
    <mergeCell ref="B68:G69"/>
    <mergeCell ref="H68:L69"/>
    <mergeCell ref="B70:G83"/>
    <mergeCell ref="H70:L8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topLeftCell="A22" zoomScale="85" zoomScaleNormal="85" zoomScaleSheetLayoutView="85" zoomScalePageLayoutView="110" workbookViewId="0">
      <selection activeCell="H86" sqref="H86:L99"/>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1010" t="s">
        <v>329</v>
      </c>
      <c r="C1" s="1011"/>
      <c r="D1" s="1011"/>
      <c r="E1" s="1011"/>
      <c r="F1" s="1011"/>
      <c r="G1" s="1011"/>
      <c r="H1" s="1011"/>
      <c r="I1" s="1011"/>
      <c r="J1" s="1011"/>
      <c r="K1" s="1011"/>
      <c r="L1" s="1012"/>
    </row>
    <row r="2" spans="2:12" ht="11.25" customHeight="1" x14ac:dyDescent="0.25">
      <c r="B2" s="1013"/>
      <c r="C2" s="1014"/>
      <c r="D2" s="1014"/>
      <c r="E2" s="1014"/>
      <c r="F2" s="1014"/>
      <c r="G2" s="1014"/>
      <c r="H2" s="1014"/>
      <c r="I2" s="1014"/>
      <c r="J2" s="1014"/>
      <c r="K2" s="1014"/>
      <c r="L2" s="1015"/>
    </row>
    <row r="3" spans="2:12" ht="24.95" customHeight="1" x14ac:dyDescent="0.25">
      <c r="B3" s="1016" t="s">
        <v>375</v>
      </c>
      <c r="C3" s="1017"/>
      <c r="D3" s="1017"/>
      <c r="E3" s="1018"/>
      <c r="F3" s="189">
        <v>44070</v>
      </c>
      <c r="G3" s="1016" t="s">
        <v>376</v>
      </c>
      <c r="H3" s="1017"/>
      <c r="I3" s="1018"/>
      <c r="J3" s="1073">
        <v>44076</v>
      </c>
      <c r="K3" s="1074"/>
      <c r="L3" s="1075"/>
    </row>
    <row r="4" spans="2:12" ht="24.95" customHeight="1" x14ac:dyDescent="0.25">
      <c r="B4" s="1022" t="s">
        <v>327</v>
      </c>
      <c r="C4" s="1023"/>
      <c r="D4" s="1023"/>
      <c r="E4" s="1023"/>
      <c r="F4" s="1023"/>
      <c r="G4" s="1023"/>
      <c r="H4" s="1024"/>
      <c r="I4" s="155" t="s">
        <v>592</v>
      </c>
      <c r="J4" s="155" t="s">
        <v>2</v>
      </c>
      <c r="K4" s="1028" t="s">
        <v>0</v>
      </c>
      <c r="L4" s="1029"/>
    </row>
    <row r="5" spans="2:12" ht="24.95" customHeight="1" x14ac:dyDescent="0.25">
      <c r="B5" s="1025"/>
      <c r="C5" s="1026"/>
      <c r="D5" s="1026"/>
      <c r="E5" s="1026"/>
      <c r="F5" s="1026"/>
      <c r="G5" s="1026"/>
      <c r="H5" s="1027"/>
      <c r="I5" s="127" t="s">
        <v>593</v>
      </c>
      <c r="J5" s="155">
        <v>2</v>
      </c>
      <c r="K5" s="1016" t="s">
        <v>377</v>
      </c>
      <c r="L5" s="1017"/>
    </row>
    <row r="6" spans="2:12" ht="15.75" customHeight="1" x14ac:dyDescent="0.25">
      <c r="B6" s="1007" t="s">
        <v>546</v>
      </c>
      <c r="C6" s="1008"/>
      <c r="D6" s="1008"/>
      <c r="E6" s="1008"/>
      <c r="F6" s="1008"/>
      <c r="G6" s="1009"/>
      <c r="H6" s="1007" t="s">
        <v>547</v>
      </c>
      <c r="I6" s="1008"/>
      <c r="J6" s="1008"/>
      <c r="K6" s="1008"/>
      <c r="L6" s="1009"/>
    </row>
    <row r="7" spans="2:12" x14ac:dyDescent="0.25">
      <c r="B7" s="1007"/>
      <c r="C7" s="1008"/>
      <c r="D7" s="1008"/>
      <c r="E7" s="1008"/>
      <c r="F7" s="1008"/>
      <c r="G7" s="1009"/>
      <c r="H7" s="1007"/>
      <c r="I7" s="1008"/>
      <c r="J7" s="1008"/>
      <c r="K7" s="1008"/>
      <c r="L7" s="1009"/>
    </row>
    <row r="8" spans="2:12" x14ac:dyDescent="0.25">
      <c r="B8" s="1007"/>
      <c r="C8" s="1008"/>
      <c r="D8" s="1008"/>
      <c r="E8" s="1008"/>
      <c r="F8" s="1008"/>
      <c r="G8" s="1009"/>
      <c r="H8" s="1007"/>
      <c r="I8" s="1008"/>
      <c r="J8" s="1008"/>
      <c r="K8" s="1008"/>
      <c r="L8" s="1009"/>
    </row>
    <row r="9" spans="2:12" x14ac:dyDescent="0.25">
      <c r="B9" s="1007"/>
      <c r="C9" s="1008"/>
      <c r="D9" s="1008"/>
      <c r="E9" s="1008"/>
      <c r="F9" s="1008"/>
      <c r="G9" s="1009"/>
      <c r="H9" s="1007"/>
      <c r="I9" s="1008"/>
      <c r="J9" s="1008"/>
      <c r="K9" s="1008"/>
      <c r="L9" s="1009"/>
    </row>
    <row r="10" spans="2:12" x14ac:dyDescent="0.25">
      <c r="B10" s="1007"/>
      <c r="C10" s="1008"/>
      <c r="D10" s="1008"/>
      <c r="E10" s="1008"/>
      <c r="F10" s="1008"/>
      <c r="G10" s="1009"/>
      <c r="H10" s="1007"/>
      <c r="I10" s="1008"/>
      <c r="J10" s="1008"/>
      <c r="K10" s="1008"/>
      <c r="L10" s="1009"/>
    </row>
    <row r="11" spans="2:12" x14ac:dyDescent="0.25">
      <c r="B11" s="1007"/>
      <c r="C11" s="1008"/>
      <c r="D11" s="1008"/>
      <c r="E11" s="1008"/>
      <c r="F11" s="1008"/>
      <c r="G11" s="1009"/>
      <c r="H11" s="1007"/>
      <c r="I11" s="1008"/>
      <c r="J11" s="1008"/>
      <c r="K11" s="1008"/>
      <c r="L11" s="1009"/>
    </row>
    <row r="12" spans="2:12" x14ac:dyDescent="0.25">
      <c r="B12" s="1007"/>
      <c r="C12" s="1008"/>
      <c r="D12" s="1008"/>
      <c r="E12" s="1008"/>
      <c r="F12" s="1008"/>
      <c r="G12" s="1009"/>
      <c r="H12" s="1007"/>
      <c r="I12" s="1008"/>
      <c r="J12" s="1008"/>
      <c r="K12" s="1008"/>
      <c r="L12" s="1009"/>
    </row>
    <row r="13" spans="2:12" x14ac:dyDescent="0.25">
      <c r="B13" s="1007"/>
      <c r="C13" s="1008"/>
      <c r="D13" s="1008"/>
      <c r="E13" s="1008"/>
      <c r="F13" s="1008"/>
      <c r="G13" s="1009"/>
      <c r="H13" s="1007"/>
      <c r="I13" s="1008"/>
      <c r="J13" s="1008"/>
      <c r="K13" s="1008"/>
      <c r="L13" s="1009"/>
    </row>
    <row r="14" spans="2:12" x14ac:dyDescent="0.25">
      <c r="B14" s="1007"/>
      <c r="C14" s="1008"/>
      <c r="D14" s="1008"/>
      <c r="E14" s="1008"/>
      <c r="F14" s="1008"/>
      <c r="G14" s="1009"/>
      <c r="H14" s="1007"/>
      <c r="I14" s="1008"/>
      <c r="J14" s="1008"/>
      <c r="K14" s="1008"/>
      <c r="L14" s="1009"/>
    </row>
    <row r="15" spans="2:12" x14ac:dyDescent="0.25">
      <c r="B15" s="1007"/>
      <c r="C15" s="1008"/>
      <c r="D15" s="1008"/>
      <c r="E15" s="1008"/>
      <c r="F15" s="1008"/>
      <c r="G15" s="1009"/>
      <c r="H15" s="1007"/>
      <c r="I15" s="1008"/>
      <c r="J15" s="1008"/>
      <c r="K15" s="1008"/>
      <c r="L15" s="1009"/>
    </row>
    <row r="16" spans="2:12" x14ac:dyDescent="0.25">
      <c r="B16" s="1007"/>
      <c r="C16" s="1008"/>
      <c r="D16" s="1008"/>
      <c r="E16" s="1008"/>
      <c r="F16" s="1008"/>
      <c r="G16" s="1009"/>
      <c r="H16" s="1007"/>
      <c r="I16" s="1008"/>
      <c r="J16" s="1008"/>
      <c r="K16" s="1008"/>
      <c r="L16" s="1009"/>
    </row>
    <row r="17" spans="2:13" x14ac:dyDescent="0.25">
      <c r="B17" s="1007"/>
      <c r="C17" s="1008"/>
      <c r="D17" s="1008"/>
      <c r="E17" s="1008"/>
      <c r="F17" s="1008"/>
      <c r="G17" s="1009"/>
      <c r="H17" s="1007"/>
      <c r="I17" s="1008"/>
      <c r="J17" s="1008"/>
      <c r="K17" s="1008"/>
      <c r="L17" s="1009"/>
    </row>
    <row r="18" spans="2:13" x14ac:dyDescent="0.25">
      <c r="B18" s="1007"/>
      <c r="C18" s="1008"/>
      <c r="D18" s="1008"/>
      <c r="E18" s="1008"/>
      <c r="F18" s="1008"/>
      <c r="G18" s="1009"/>
      <c r="H18" s="1007"/>
      <c r="I18" s="1008"/>
      <c r="J18" s="1008"/>
      <c r="K18" s="1008"/>
      <c r="L18" s="1009"/>
    </row>
    <row r="19" spans="2:13" x14ac:dyDescent="0.25">
      <c r="B19" s="1007"/>
      <c r="C19" s="1008"/>
      <c r="D19" s="1008"/>
      <c r="E19" s="1008"/>
      <c r="F19" s="1008"/>
      <c r="G19" s="1009"/>
      <c r="H19" s="1007"/>
      <c r="I19" s="1008"/>
      <c r="J19" s="1008"/>
      <c r="K19" s="1008"/>
      <c r="L19" s="1009"/>
    </row>
    <row r="20" spans="2:13" ht="25.15" customHeight="1" x14ac:dyDescent="0.25">
      <c r="B20" s="1070" t="s">
        <v>1164</v>
      </c>
      <c r="C20" s="1070"/>
      <c r="D20" s="1070"/>
      <c r="E20" s="1070"/>
      <c r="F20" s="1070"/>
      <c r="G20" s="1070"/>
      <c r="H20" s="1070" t="s">
        <v>1165</v>
      </c>
      <c r="I20" s="1070"/>
      <c r="J20" s="1070"/>
      <c r="K20" s="1070"/>
      <c r="L20" s="1070"/>
      <c r="M20" s="1070"/>
    </row>
    <row r="21" spans="2:13" ht="18" customHeight="1" thickBot="1" x14ac:dyDescent="0.3">
      <c r="B21" s="1070"/>
      <c r="C21" s="1070"/>
      <c r="D21" s="1070"/>
      <c r="E21" s="1070"/>
      <c r="F21" s="1070"/>
      <c r="G21" s="1070"/>
      <c r="H21" s="1070"/>
      <c r="I21" s="1070"/>
      <c r="J21" s="1070"/>
      <c r="K21" s="1070"/>
      <c r="L21" s="1070"/>
      <c r="M21" s="1070"/>
    </row>
    <row r="22" spans="2:13" ht="15.75" customHeight="1" x14ac:dyDescent="0.25">
      <c r="B22" s="1004" t="s">
        <v>608</v>
      </c>
      <c r="C22" s="1005"/>
      <c r="D22" s="1005"/>
      <c r="E22" s="1005"/>
      <c r="F22" s="1005"/>
      <c r="G22" s="1006"/>
      <c r="H22" s="1004" t="s">
        <v>609</v>
      </c>
      <c r="I22" s="1005"/>
      <c r="J22" s="1005"/>
      <c r="K22" s="1005"/>
      <c r="L22" s="1006"/>
    </row>
    <row r="23" spans="2:13" x14ac:dyDescent="0.25">
      <c r="B23" s="1007"/>
      <c r="C23" s="1008"/>
      <c r="D23" s="1008"/>
      <c r="E23" s="1008"/>
      <c r="F23" s="1008"/>
      <c r="G23" s="1009"/>
      <c r="H23" s="1007"/>
      <c r="I23" s="1008"/>
      <c r="J23" s="1008"/>
      <c r="K23" s="1008"/>
      <c r="L23" s="1009"/>
    </row>
    <row r="24" spans="2:13" x14ac:dyDescent="0.25">
      <c r="B24" s="1007"/>
      <c r="C24" s="1008"/>
      <c r="D24" s="1008"/>
      <c r="E24" s="1008"/>
      <c r="F24" s="1008"/>
      <c r="G24" s="1009"/>
      <c r="H24" s="1007"/>
      <c r="I24" s="1008"/>
      <c r="J24" s="1008"/>
      <c r="K24" s="1008"/>
      <c r="L24" s="1009"/>
    </row>
    <row r="25" spans="2:13" x14ac:dyDescent="0.25">
      <c r="B25" s="1007"/>
      <c r="C25" s="1008"/>
      <c r="D25" s="1008"/>
      <c r="E25" s="1008"/>
      <c r="F25" s="1008"/>
      <c r="G25" s="1009"/>
      <c r="H25" s="1007"/>
      <c r="I25" s="1008"/>
      <c r="J25" s="1008"/>
      <c r="K25" s="1008"/>
      <c r="L25" s="1009"/>
    </row>
    <row r="26" spans="2:13" x14ac:dyDescent="0.25">
      <c r="B26" s="1007"/>
      <c r="C26" s="1008"/>
      <c r="D26" s="1008"/>
      <c r="E26" s="1008"/>
      <c r="F26" s="1008"/>
      <c r="G26" s="1009"/>
      <c r="H26" s="1007"/>
      <c r="I26" s="1008"/>
      <c r="J26" s="1008"/>
      <c r="K26" s="1008"/>
      <c r="L26" s="1009"/>
    </row>
    <row r="27" spans="2:13" x14ac:dyDescent="0.25">
      <c r="B27" s="1007"/>
      <c r="C27" s="1008"/>
      <c r="D27" s="1008"/>
      <c r="E27" s="1008"/>
      <c r="F27" s="1008"/>
      <c r="G27" s="1009"/>
      <c r="H27" s="1007"/>
      <c r="I27" s="1008"/>
      <c r="J27" s="1008"/>
      <c r="K27" s="1008"/>
      <c r="L27" s="1009"/>
    </row>
    <row r="28" spans="2:13" x14ac:dyDescent="0.25">
      <c r="B28" s="1007"/>
      <c r="C28" s="1008"/>
      <c r="D28" s="1008"/>
      <c r="E28" s="1008"/>
      <c r="F28" s="1008"/>
      <c r="G28" s="1009"/>
      <c r="H28" s="1007"/>
      <c r="I28" s="1008"/>
      <c r="J28" s="1008"/>
      <c r="K28" s="1008"/>
      <c r="L28" s="1009"/>
    </row>
    <row r="29" spans="2:13" x14ac:dyDescent="0.25">
      <c r="B29" s="1007"/>
      <c r="C29" s="1008"/>
      <c r="D29" s="1008"/>
      <c r="E29" s="1008"/>
      <c r="F29" s="1008"/>
      <c r="G29" s="1009"/>
      <c r="H29" s="1007"/>
      <c r="I29" s="1008"/>
      <c r="J29" s="1008"/>
      <c r="K29" s="1008"/>
      <c r="L29" s="1009"/>
    </row>
    <row r="30" spans="2:13" x14ac:dyDescent="0.25">
      <c r="B30" s="1007"/>
      <c r="C30" s="1008"/>
      <c r="D30" s="1008"/>
      <c r="E30" s="1008"/>
      <c r="F30" s="1008"/>
      <c r="G30" s="1009"/>
      <c r="H30" s="1007"/>
      <c r="I30" s="1008"/>
      <c r="J30" s="1008"/>
      <c r="K30" s="1008"/>
      <c r="L30" s="1009"/>
    </row>
    <row r="31" spans="2:13" x14ac:dyDescent="0.25">
      <c r="B31" s="1007"/>
      <c r="C31" s="1008"/>
      <c r="D31" s="1008"/>
      <c r="E31" s="1008"/>
      <c r="F31" s="1008"/>
      <c r="G31" s="1009"/>
      <c r="H31" s="1007"/>
      <c r="I31" s="1008"/>
      <c r="J31" s="1008"/>
      <c r="K31" s="1008"/>
      <c r="L31" s="1009"/>
    </row>
    <row r="32" spans="2:13" x14ac:dyDescent="0.25">
      <c r="B32" s="1007"/>
      <c r="C32" s="1008"/>
      <c r="D32" s="1008"/>
      <c r="E32" s="1008"/>
      <c r="F32" s="1008"/>
      <c r="G32" s="1009"/>
      <c r="H32" s="1007"/>
      <c r="I32" s="1008"/>
      <c r="J32" s="1008"/>
      <c r="K32" s="1008"/>
      <c r="L32" s="1009"/>
    </row>
    <row r="33" spans="2:13" x14ac:dyDescent="0.25">
      <c r="B33" s="1007"/>
      <c r="C33" s="1008"/>
      <c r="D33" s="1008"/>
      <c r="E33" s="1008"/>
      <c r="F33" s="1008"/>
      <c r="G33" s="1009"/>
      <c r="H33" s="1007"/>
      <c r="I33" s="1008"/>
      <c r="J33" s="1008"/>
      <c r="K33" s="1008"/>
      <c r="L33" s="1009"/>
    </row>
    <row r="34" spans="2:13" x14ac:dyDescent="0.25">
      <c r="B34" s="1007"/>
      <c r="C34" s="1008"/>
      <c r="D34" s="1008"/>
      <c r="E34" s="1008"/>
      <c r="F34" s="1008"/>
      <c r="G34" s="1009"/>
      <c r="H34" s="1007"/>
      <c r="I34" s="1008"/>
      <c r="J34" s="1008"/>
      <c r="K34" s="1008"/>
      <c r="L34" s="1009"/>
    </row>
    <row r="35" spans="2:13" ht="15.75" thickBot="1" x14ac:dyDescent="0.3">
      <c r="B35" s="1007"/>
      <c r="C35" s="1008"/>
      <c r="D35" s="1008"/>
      <c r="E35" s="1008"/>
      <c r="F35" s="1008"/>
      <c r="G35" s="1009"/>
      <c r="H35" s="1007"/>
      <c r="I35" s="1008"/>
      <c r="J35" s="1008"/>
      <c r="K35" s="1008"/>
      <c r="L35" s="1009"/>
    </row>
    <row r="36" spans="2:13" ht="21.6" customHeight="1" x14ac:dyDescent="0.25">
      <c r="B36" s="1048" t="s">
        <v>1166</v>
      </c>
      <c r="C36" s="1049"/>
      <c r="D36" s="1049"/>
      <c r="E36" s="1049"/>
      <c r="F36" s="1049"/>
      <c r="G36" s="1050"/>
      <c r="H36" s="1071" t="s">
        <v>1166</v>
      </c>
      <c r="I36" s="1070"/>
      <c r="J36" s="1070"/>
      <c r="K36" s="1070"/>
      <c r="L36" s="1070"/>
      <c r="M36" s="1072"/>
    </row>
    <row r="37" spans="2:13" ht="26.45" customHeight="1" thickBot="1" x14ac:dyDescent="0.3">
      <c r="B37" s="1051"/>
      <c r="C37" s="1052"/>
      <c r="D37" s="1052"/>
      <c r="E37" s="1052"/>
      <c r="F37" s="1052"/>
      <c r="G37" s="1053"/>
      <c r="H37" s="1051"/>
      <c r="I37" s="1052"/>
      <c r="J37" s="1052"/>
      <c r="K37" s="1052"/>
      <c r="L37" s="1052"/>
      <c r="M37" s="1053"/>
    </row>
    <row r="38" spans="2:13" x14ac:dyDescent="0.25">
      <c r="B38" s="1004" t="s">
        <v>610</v>
      </c>
      <c r="C38" s="1005"/>
      <c r="D38" s="1005"/>
      <c r="E38" s="1005"/>
      <c r="F38" s="1005"/>
      <c r="G38" s="1006"/>
      <c r="H38" s="1004" t="s">
        <v>611</v>
      </c>
      <c r="I38" s="1005"/>
      <c r="J38" s="1005"/>
      <c r="K38" s="1005"/>
      <c r="L38" s="1006"/>
    </row>
    <row r="39" spans="2:13" x14ac:dyDescent="0.25">
      <c r="B39" s="1007"/>
      <c r="C39" s="1008"/>
      <c r="D39" s="1008"/>
      <c r="E39" s="1008"/>
      <c r="F39" s="1008"/>
      <c r="G39" s="1009"/>
      <c r="H39" s="1007"/>
      <c r="I39" s="1008"/>
      <c r="J39" s="1008"/>
      <c r="K39" s="1008"/>
      <c r="L39" s="1009"/>
    </row>
    <row r="40" spans="2:13" x14ac:dyDescent="0.25">
      <c r="B40" s="1007"/>
      <c r="C40" s="1008"/>
      <c r="D40" s="1008"/>
      <c r="E40" s="1008"/>
      <c r="F40" s="1008"/>
      <c r="G40" s="1009"/>
      <c r="H40" s="1007"/>
      <c r="I40" s="1008"/>
      <c r="J40" s="1008"/>
      <c r="K40" s="1008"/>
      <c r="L40" s="1009"/>
    </row>
    <row r="41" spans="2:13" x14ac:dyDescent="0.25">
      <c r="B41" s="1007"/>
      <c r="C41" s="1008"/>
      <c r="D41" s="1008"/>
      <c r="E41" s="1008"/>
      <c r="F41" s="1008"/>
      <c r="G41" s="1009"/>
      <c r="H41" s="1007"/>
      <c r="I41" s="1008"/>
      <c r="J41" s="1008"/>
      <c r="K41" s="1008"/>
      <c r="L41" s="1009"/>
    </row>
    <row r="42" spans="2:13" x14ac:dyDescent="0.25">
      <c r="B42" s="1007"/>
      <c r="C42" s="1008"/>
      <c r="D42" s="1008"/>
      <c r="E42" s="1008"/>
      <c r="F42" s="1008"/>
      <c r="G42" s="1009"/>
      <c r="H42" s="1007"/>
      <c r="I42" s="1008"/>
      <c r="J42" s="1008"/>
      <c r="K42" s="1008"/>
      <c r="L42" s="1009"/>
    </row>
    <row r="43" spans="2:13" x14ac:dyDescent="0.25">
      <c r="B43" s="1007"/>
      <c r="C43" s="1008"/>
      <c r="D43" s="1008"/>
      <c r="E43" s="1008"/>
      <c r="F43" s="1008"/>
      <c r="G43" s="1009"/>
      <c r="H43" s="1007"/>
      <c r="I43" s="1008"/>
      <c r="J43" s="1008"/>
      <c r="K43" s="1008"/>
      <c r="L43" s="1009"/>
    </row>
    <row r="44" spans="2:13" x14ac:dyDescent="0.25">
      <c r="B44" s="1007"/>
      <c r="C44" s="1008"/>
      <c r="D44" s="1008"/>
      <c r="E44" s="1008"/>
      <c r="F44" s="1008"/>
      <c r="G44" s="1009"/>
      <c r="H44" s="1007"/>
      <c r="I44" s="1008"/>
      <c r="J44" s="1008"/>
      <c r="K44" s="1008"/>
      <c r="L44" s="1009"/>
    </row>
    <row r="45" spans="2:13" x14ac:dyDescent="0.25">
      <c r="B45" s="1007"/>
      <c r="C45" s="1008"/>
      <c r="D45" s="1008"/>
      <c r="E45" s="1008"/>
      <c r="F45" s="1008"/>
      <c r="G45" s="1009"/>
      <c r="H45" s="1007"/>
      <c r="I45" s="1008"/>
      <c r="J45" s="1008"/>
      <c r="K45" s="1008"/>
      <c r="L45" s="1009"/>
    </row>
    <row r="46" spans="2:13" x14ac:dyDescent="0.25">
      <c r="B46" s="1007"/>
      <c r="C46" s="1008"/>
      <c r="D46" s="1008"/>
      <c r="E46" s="1008"/>
      <c r="F46" s="1008"/>
      <c r="G46" s="1009"/>
      <c r="H46" s="1007"/>
      <c r="I46" s="1008"/>
      <c r="J46" s="1008"/>
      <c r="K46" s="1008"/>
      <c r="L46" s="1009"/>
    </row>
    <row r="47" spans="2:13" x14ac:dyDescent="0.25">
      <c r="B47" s="1007"/>
      <c r="C47" s="1008"/>
      <c r="D47" s="1008"/>
      <c r="E47" s="1008"/>
      <c r="F47" s="1008"/>
      <c r="G47" s="1009"/>
      <c r="H47" s="1007"/>
      <c r="I47" s="1008"/>
      <c r="J47" s="1008"/>
      <c r="K47" s="1008"/>
      <c r="L47" s="1009"/>
    </row>
    <row r="48" spans="2:13" x14ac:dyDescent="0.25">
      <c r="B48" s="1007"/>
      <c r="C48" s="1008"/>
      <c r="D48" s="1008"/>
      <c r="E48" s="1008"/>
      <c r="F48" s="1008"/>
      <c r="G48" s="1009"/>
      <c r="H48" s="1007"/>
      <c r="I48" s="1008"/>
      <c r="J48" s="1008"/>
      <c r="K48" s="1008"/>
      <c r="L48" s="1009"/>
    </row>
    <row r="49" spans="2:13" x14ac:dyDescent="0.25">
      <c r="B49" s="1007"/>
      <c r="C49" s="1008"/>
      <c r="D49" s="1008"/>
      <c r="E49" s="1008"/>
      <c r="F49" s="1008"/>
      <c r="G49" s="1009"/>
      <c r="H49" s="1007"/>
      <c r="I49" s="1008"/>
      <c r="J49" s="1008"/>
      <c r="K49" s="1008"/>
      <c r="L49" s="1009"/>
    </row>
    <row r="50" spans="2:13" x14ac:dyDescent="0.25">
      <c r="B50" s="1007"/>
      <c r="C50" s="1008"/>
      <c r="D50" s="1008"/>
      <c r="E50" s="1008"/>
      <c r="F50" s="1008"/>
      <c r="G50" s="1009"/>
      <c r="H50" s="1007"/>
      <c r="I50" s="1008"/>
      <c r="J50" s="1008"/>
      <c r="K50" s="1008"/>
      <c r="L50" s="1009"/>
    </row>
    <row r="51" spans="2:13" ht="15.75" thickBot="1" x14ac:dyDescent="0.3">
      <c r="B51" s="1007"/>
      <c r="C51" s="1008"/>
      <c r="D51" s="1008"/>
      <c r="E51" s="1008"/>
      <c r="F51" s="1008"/>
      <c r="G51" s="1009"/>
      <c r="H51" s="1007"/>
      <c r="I51" s="1008"/>
      <c r="J51" s="1008"/>
      <c r="K51" s="1008"/>
      <c r="L51" s="1009"/>
    </row>
    <row r="52" spans="2:13" ht="20.45" customHeight="1" x14ac:dyDescent="0.25">
      <c r="B52" s="1048" t="s">
        <v>1167</v>
      </c>
      <c r="C52" s="1049"/>
      <c r="D52" s="1049"/>
      <c r="E52" s="1049"/>
      <c r="F52" s="1049"/>
      <c r="G52" s="1050"/>
      <c r="H52" s="1071" t="s">
        <v>1168</v>
      </c>
      <c r="I52" s="1070"/>
      <c r="J52" s="1070"/>
      <c r="K52" s="1070"/>
      <c r="L52" s="1070"/>
      <c r="M52" s="1072"/>
    </row>
    <row r="53" spans="2:13" ht="17.45" customHeight="1" thickBot="1" x14ac:dyDescent="0.3">
      <c r="B53" s="1051"/>
      <c r="C53" s="1052"/>
      <c r="D53" s="1052"/>
      <c r="E53" s="1052"/>
      <c r="F53" s="1052"/>
      <c r="G53" s="1053"/>
      <c r="H53" s="1051"/>
      <c r="I53" s="1052"/>
      <c r="J53" s="1052"/>
      <c r="K53" s="1052"/>
      <c r="L53" s="1052"/>
      <c r="M53" s="1053"/>
    </row>
    <row r="54" spans="2:13" x14ac:dyDescent="0.25">
      <c r="B54" s="1004" t="s">
        <v>610</v>
      </c>
      <c r="C54" s="1005"/>
      <c r="D54" s="1005"/>
      <c r="E54" s="1005"/>
      <c r="F54" s="1005"/>
      <c r="G54" s="1006"/>
      <c r="H54" s="1004" t="s">
        <v>611</v>
      </c>
      <c r="I54" s="1005"/>
      <c r="J54" s="1005"/>
      <c r="K54" s="1005"/>
      <c r="L54" s="1006"/>
    </row>
    <row r="55" spans="2:13" x14ac:dyDescent="0.25">
      <c r="B55" s="1007"/>
      <c r="C55" s="1008"/>
      <c r="D55" s="1008"/>
      <c r="E55" s="1008"/>
      <c r="F55" s="1008"/>
      <c r="G55" s="1009"/>
      <c r="H55" s="1007"/>
      <c r="I55" s="1008"/>
      <c r="J55" s="1008"/>
      <c r="K55" s="1008"/>
      <c r="L55" s="1009"/>
    </row>
    <row r="56" spans="2:13" x14ac:dyDescent="0.25">
      <c r="B56" s="1007"/>
      <c r="C56" s="1008"/>
      <c r="D56" s="1008"/>
      <c r="E56" s="1008"/>
      <c r="F56" s="1008"/>
      <c r="G56" s="1009"/>
      <c r="H56" s="1007"/>
      <c r="I56" s="1008"/>
      <c r="J56" s="1008"/>
      <c r="K56" s="1008"/>
      <c r="L56" s="1009"/>
    </row>
    <row r="57" spans="2:13" x14ac:dyDescent="0.25">
      <c r="B57" s="1007"/>
      <c r="C57" s="1008"/>
      <c r="D57" s="1008"/>
      <c r="E57" s="1008"/>
      <c r="F57" s="1008"/>
      <c r="G57" s="1009"/>
      <c r="H57" s="1007"/>
      <c r="I57" s="1008"/>
      <c r="J57" s="1008"/>
      <c r="K57" s="1008"/>
      <c r="L57" s="1009"/>
    </row>
    <row r="58" spans="2:13" x14ac:dyDescent="0.25">
      <c r="B58" s="1007"/>
      <c r="C58" s="1008"/>
      <c r="D58" s="1008"/>
      <c r="E58" s="1008"/>
      <c r="F58" s="1008"/>
      <c r="G58" s="1009"/>
      <c r="H58" s="1007"/>
      <c r="I58" s="1008"/>
      <c r="J58" s="1008"/>
      <c r="K58" s="1008"/>
      <c r="L58" s="1009"/>
    </row>
    <row r="59" spans="2:13" x14ac:dyDescent="0.25">
      <c r="B59" s="1007"/>
      <c r="C59" s="1008"/>
      <c r="D59" s="1008"/>
      <c r="E59" s="1008"/>
      <c r="F59" s="1008"/>
      <c r="G59" s="1009"/>
      <c r="H59" s="1007"/>
      <c r="I59" s="1008"/>
      <c r="J59" s="1008"/>
      <c r="K59" s="1008"/>
      <c r="L59" s="1009"/>
    </row>
    <row r="60" spans="2:13" x14ac:dyDescent="0.25">
      <c r="B60" s="1007"/>
      <c r="C60" s="1008"/>
      <c r="D60" s="1008"/>
      <c r="E60" s="1008"/>
      <c r="F60" s="1008"/>
      <c r="G60" s="1009"/>
      <c r="H60" s="1007"/>
      <c r="I60" s="1008"/>
      <c r="J60" s="1008"/>
      <c r="K60" s="1008"/>
      <c r="L60" s="1009"/>
    </row>
    <row r="61" spans="2:13" x14ac:dyDescent="0.25">
      <c r="B61" s="1007"/>
      <c r="C61" s="1008"/>
      <c r="D61" s="1008"/>
      <c r="E61" s="1008"/>
      <c r="F61" s="1008"/>
      <c r="G61" s="1009"/>
      <c r="H61" s="1007"/>
      <c r="I61" s="1008"/>
      <c r="J61" s="1008"/>
      <c r="K61" s="1008"/>
      <c r="L61" s="1009"/>
    </row>
    <row r="62" spans="2:13" x14ac:dyDescent="0.25">
      <c r="B62" s="1007"/>
      <c r="C62" s="1008"/>
      <c r="D62" s="1008"/>
      <c r="E62" s="1008"/>
      <c r="F62" s="1008"/>
      <c r="G62" s="1009"/>
      <c r="H62" s="1007"/>
      <c r="I62" s="1008"/>
      <c r="J62" s="1008"/>
      <c r="K62" s="1008"/>
      <c r="L62" s="1009"/>
    </row>
    <row r="63" spans="2:13" x14ac:dyDescent="0.25">
      <c r="B63" s="1007"/>
      <c r="C63" s="1008"/>
      <c r="D63" s="1008"/>
      <c r="E63" s="1008"/>
      <c r="F63" s="1008"/>
      <c r="G63" s="1009"/>
      <c r="H63" s="1007"/>
      <c r="I63" s="1008"/>
      <c r="J63" s="1008"/>
      <c r="K63" s="1008"/>
      <c r="L63" s="1009"/>
    </row>
    <row r="64" spans="2:13" x14ac:dyDescent="0.25">
      <c r="B64" s="1007"/>
      <c r="C64" s="1008"/>
      <c r="D64" s="1008"/>
      <c r="E64" s="1008"/>
      <c r="F64" s="1008"/>
      <c r="G64" s="1009"/>
      <c r="H64" s="1007"/>
      <c r="I64" s="1008"/>
      <c r="J64" s="1008"/>
      <c r="K64" s="1008"/>
      <c r="L64" s="1009"/>
    </row>
    <row r="65" spans="2:13" x14ac:dyDescent="0.25">
      <c r="B65" s="1007"/>
      <c r="C65" s="1008"/>
      <c r="D65" s="1008"/>
      <c r="E65" s="1008"/>
      <c r="F65" s="1008"/>
      <c r="G65" s="1009"/>
      <c r="H65" s="1007"/>
      <c r="I65" s="1008"/>
      <c r="J65" s="1008"/>
      <c r="K65" s="1008"/>
      <c r="L65" s="1009"/>
    </row>
    <row r="66" spans="2:13" x14ac:dyDescent="0.25">
      <c r="B66" s="1007"/>
      <c r="C66" s="1008"/>
      <c r="D66" s="1008"/>
      <c r="E66" s="1008"/>
      <c r="F66" s="1008"/>
      <c r="G66" s="1009"/>
      <c r="H66" s="1007"/>
      <c r="I66" s="1008"/>
      <c r="J66" s="1008"/>
      <c r="K66" s="1008"/>
      <c r="L66" s="1009"/>
    </row>
    <row r="67" spans="2:13" ht="15.75" thickBot="1" x14ac:dyDescent="0.3">
      <c r="B67" s="1007"/>
      <c r="C67" s="1008"/>
      <c r="D67" s="1008"/>
      <c r="E67" s="1008"/>
      <c r="F67" s="1008"/>
      <c r="G67" s="1009"/>
      <c r="H67" s="1007"/>
      <c r="I67" s="1008"/>
      <c r="J67" s="1008"/>
      <c r="K67" s="1008"/>
      <c r="L67" s="1009"/>
    </row>
    <row r="68" spans="2:13" ht="17.45" customHeight="1" x14ac:dyDescent="0.25">
      <c r="B68" s="1055" t="s">
        <v>1169</v>
      </c>
      <c r="C68" s="1056"/>
      <c r="D68" s="1056"/>
      <c r="E68" s="1056"/>
      <c r="F68" s="1056"/>
      <c r="G68" s="1057"/>
      <c r="H68" s="1042" t="s">
        <v>1170</v>
      </c>
      <c r="I68" s="1043"/>
      <c r="J68" s="1043"/>
      <c r="K68" s="1043"/>
      <c r="L68" s="1043"/>
      <c r="M68" s="1044"/>
    </row>
    <row r="69" spans="2:13" ht="28.9" customHeight="1" thickBot="1" x14ac:dyDescent="0.3">
      <c r="B69" s="1045"/>
      <c r="C69" s="1046"/>
      <c r="D69" s="1046"/>
      <c r="E69" s="1046"/>
      <c r="F69" s="1046"/>
      <c r="G69" s="1047"/>
      <c r="H69" s="1045"/>
      <c r="I69" s="1046"/>
      <c r="J69" s="1046"/>
      <c r="K69" s="1046"/>
      <c r="L69" s="1046"/>
      <c r="M69" s="1047"/>
    </row>
    <row r="70" spans="2:13" x14ac:dyDescent="0.25">
      <c r="B70" s="1004" t="s">
        <v>610</v>
      </c>
      <c r="C70" s="1005"/>
      <c r="D70" s="1005"/>
      <c r="E70" s="1005"/>
      <c r="F70" s="1005"/>
      <c r="G70" s="1006"/>
      <c r="H70" s="1004" t="s">
        <v>611</v>
      </c>
      <c r="I70" s="1005"/>
      <c r="J70" s="1005"/>
      <c r="K70" s="1005"/>
      <c r="L70" s="1006"/>
    </row>
    <row r="71" spans="2:13" x14ac:dyDescent="0.25">
      <c r="B71" s="1007"/>
      <c r="C71" s="1008"/>
      <c r="D71" s="1008"/>
      <c r="E71" s="1008"/>
      <c r="F71" s="1008"/>
      <c r="G71" s="1009"/>
      <c r="H71" s="1007"/>
      <c r="I71" s="1008"/>
      <c r="J71" s="1008"/>
      <c r="K71" s="1008"/>
      <c r="L71" s="1009"/>
    </row>
    <row r="72" spans="2:13" x14ac:dyDescent="0.25">
      <c r="B72" s="1007"/>
      <c r="C72" s="1008"/>
      <c r="D72" s="1008"/>
      <c r="E72" s="1008"/>
      <c r="F72" s="1008"/>
      <c r="G72" s="1009"/>
      <c r="H72" s="1007"/>
      <c r="I72" s="1008"/>
      <c r="J72" s="1008"/>
      <c r="K72" s="1008"/>
      <c r="L72" s="1009"/>
    </row>
    <row r="73" spans="2:13" x14ac:dyDescent="0.25">
      <c r="B73" s="1007"/>
      <c r="C73" s="1008"/>
      <c r="D73" s="1008"/>
      <c r="E73" s="1008"/>
      <c r="F73" s="1008"/>
      <c r="G73" s="1009"/>
      <c r="H73" s="1007"/>
      <c r="I73" s="1008"/>
      <c r="J73" s="1008"/>
      <c r="K73" s="1008"/>
      <c r="L73" s="1009"/>
    </row>
    <row r="74" spans="2:13" x14ac:dyDescent="0.25">
      <c r="B74" s="1007"/>
      <c r="C74" s="1008"/>
      <c r="D74" s="1008"/>
      <c r="E74" s="1008"/>
      <c r="F74" s="1008"/>
      <c r="G74" s="1009"/>
      <c r="H74" s="1007"/>
      <c r="I74" s="1008"/>
      <c r="J74" s="1008"/>
      <c r="K74" s="1008"/>
      <c r="L74" s="1009"/>
    </row>
    <row r="75" spans="2:13" x14ac:dyDescent="0.25">
      <c r="B75" s="1007"/>
      <c r="C75" s="1008"/>
      <c r="D75" s="1008"/>
      <c r="E75" s="1008"/>
      <c r="F75" s="1008"/>
      <c r="G75" s="1009"/>
      <c r="H75" s="1007"/>
      <c r="I75" s="1008"/>
      <c r="J75" s="1008"/>
      <c r="K75" s="1008"/>
      <c r="L75" s="1009"/>
    </row>
    <row r="76" spans="2:13" x14ac:dyDescent="0.25">
      <c r="B76" s="1007"/>
      <c r="C76" s="1008"/>
      <c r="D76" s="1008"/>
      <c r="E76" s="1008"/>
      <c r="F76" s="1008"/>
      <c r="G76" s="1009"/>
      <c r="H76" s="1007"/>
      <c r="I76" s="1008"/>
      <c r="J76" s="1008"/>
      <c r="K76" s="1008"/>
      <c r="L76" s="1009"/>
    </row>
    <row r="77" spans="2:13" x14ac:dyDescent="0.25">
      <c r="B77" s="1007"/>
      <c r="C77" s="1008"/>
      <c r="D77" s="1008"/>
      <c r="E77" s="1008"/>
      <c r="F77" s="1008"/>
      <c r="G77" s="1009"/>
      <c r="H77" s="1007"/>
      <c r="I77" s="1008"/>
      <c r="J77" s="1008"/>
      <c r="K77" s="1008"/>
      <c r="L77" s="1009"/>
    </row>
    <row r="78" spans="2:13" x14ac:dyDescent="0.25">
      <c r="B78" s="1007"/>
      <c r="C78" s="1008"/>
      <c r="D78" s="1008"/>
      <c r="E78" s="1008"/>
      <c r="F78" s="1008"/>
      <c r="G78" s="1009"/>
      <c r="H78" s="1007"/>
      <c r="I78" s="1008"/>
      <c r="J78" s="1008"/>
      <c r="K78" s="1008"/>
      <c r="L78" s="1009"/>
    </row>
    <row r="79" spans="2:13" x14ac:dyDescent="0.25">
      <c r="B79" s="1007"/>
      <c r="C79" s="1008"/>
      <c r="D79" s="1008"/>
      <c r="E79" s="1008"/>
      <c r="F79" s="1008"/>
      <c r="G79" s="1009"/>
      <c r="H79" s="1007"/>
      <c r="I79" s="1008"/>
      <c r="J79" s="1008"/>
      <c r="K79" s="1008"/>
      <c r="L79" s="1009"/>
    </row>
    <row r="80" spans="2:13" x14ac:dyDescent="0.25">
      <c r="B80" s="1007"/>
      <c r="C80" s="1008"/>
      <c r="D80" s="1008"/>
      <c r="E80" s="1008"/>
      <c r="F80" s="1008"/>
      <c r="G80" s="1009"/>
      <c r="H80" s="1007"/>
      <c r="I80" s="1008"/>
      <c r="J80" s="1008"/>
      <c r="K80" s="1008"/>
      <c r="L80" s="1009"/>
    </row>
    <row r="81" spans="2:13" x14ac:dyDescent="0.25">
      <c r="B81" s="1007"/>
      <c r="C81" s="1008"/>
      <c r="D81" s="1008"/>
      <c r="E81" s="1008"/>
      <c r="F81" s="1008"/>
      <c r="G81" s="1009"/>
      <c r="H81" s="1007"/>
      <c r="I81" s="1008"/>
      <c r="J81" s="1008"/>
      <c r="K81" s="1008"/>
      <c r="L81" s="1009"/>
    </row>
    <row r="82" spans="2:13" x14ac:dyDescent="0.25">
      <c r="B82" s="1007"/>
      <c r="C82" s="1008"/>
      <c r="D82" s="1008"/>
      <c r="E82" s="1008"/>
      <c r="F82" s="1008"/>
      <c r="G82" s="1009"/>
      <c r="H82" s="1007"/>
      <c r="I82" s="1008"/>
      <c r="J82" s="1008"/>
      <c r="K82" s="1008"/>
      <c r="L82" s="1009"/>
    </row>
    <row r="83" spans="2:13" ht="15.75" thickBot="1" x14ac:dyDescent="0.3">
      <c r="B83" s="1007"/>
      <c r="C83" s="1008"/>
      <c r="D83" s="1008"/>
      <c r="E83" s="1008"/>
      <c r="F83" s="1008"/>
      <c r="G83" s="1009"/>
      <c r="H83" s="1007"/>
      <c r="I83" s="1008"/>
      <c r="J83" s="1008"/>
      <c r="K83" s="1008"/>
      <c r="L83" s="1009"/>
    </row>
    <row r="84" spans="2:13" ht="25.9" customHeight="1" x14ac:dyDescent="0.25">
      <c r="B84" s="1048" t="s">
        <v>1171</v>
      </c>
      <c r="C84" s="1049"/>
      <c r="D84" s="1049"/>
      <c r="E84" s="1049"/>
      <c r="F84" s="1049"/>
      <c r="G84" s="1050"/>
      <c r="H84" s="1048" t="s">
        <v>1172</v>
      </c>
      <c r="I84" s="1049"/>
      <c r="J84" s="1049"/>
      <c r="K84" s="1049"/>
      <c r="L84" s="1049"/>
      <c r="M84" s="1050"/>
    </row>
    <row r="85" spans="2:13" ht="19.899999999999999" customHeight="1" thickBot="1" x14ac:dyDescent="0.3">
      <c r="B85" s="1051"/>
      <c r="C85" s="1052"/>
      <c r="D85" s="1052"/>
      <c r="E85" s="1052"/>
      <c r="F85" s="1052"/>
      <c r="G85" s="1053"/>
      <c r="H85" s="1051"/>
      <c r="I85" s="1052"/>
      <c r="J85" s="1052"/>
      <c r="K85" s="1052"/>
      <c r="L85" s="1052"/>
      <c r="M85" s="1053"/>
    </row>
    <row r="86" spans="2:13" x14ac:dyDescent="0.25">
      <c r="B86" s="1004" t="s">
        <v>610</v>
      </c>
      <c r="C86" s="1005"/>
      <c r="D86" s="1005"/>
      <c r="E86" s="1005"/>
      <c r="F86" s="1005"/>
      <c r="G86" s="1006"/>
      <c r="H86" s="1004" t="s">
        <v>611</v>
      </c>
      <c r="I86" s="1005"/>
      <c r="J86" s="1005"/>
      <c r="K86" s="1005"/>
      <c r="L86" s="1006"/>
    </row>
    <row r="87" spans="2:13" x14ac:dyDescent="0.25">
      <c r="B87" s="1007"/>
      <c r="C87" s="1008"/>
      <c r="D87" s="1008"/>
      <c r="E87" s="1008"/>
      <c r="F87" s="1008"/>
      <c r="G87" s="1009"/>
      <c r="H87" s="1007"/>
      <c r="I87" s="1008"/>
      <c r="J87" s="1008"/>
      <c r="K87" s="1008"/>
      <c r="L87" s="1009"/>
    </row>
    <row r="88" spans="2:13" x14ac:dyDescent="0.25">
      <c r="B88" s="1007"/>
      <c r="C88" s="1008"/>
      <c r="D88" s="1008"/>
      <c r="E88" s="1008"/>
      <c r="F88" s="1008"/>
      <c r="G88" s="1009"/>
      <c r="H88" s="1007"/>
      <c r="I88" s="1008"/>
      <c r="J88" s="1008"/>
      <c r="K88" s="1008"/>
      <c r="L88" s="1009"/>
    </row>
    <row r="89" spans="2:13" x14ac:dyDescent="0.25">
      <c r="B89" s="1007"/>
      <c r="C89" s="1008"/>
      <c r="D89" s="1008"/>
      <c r="E89" s="1008"/>
      <c r="F89" s="1008"/>
      <c r="G89" s="1009"/>
      <c r="H89" s="1007"/>
      <c r="I89" s="1008"/>
      <c r="J89" s="1008"/>
      <c r="K89" s="1008"/>
      <c r="L89" s="1009"/>
    </row>
    <row r="90" spans="2:13" x14ac:dyDescent="0.25">
      <c r="B90" s="1007"/>
      <c r="C90" s="1008"/>
      <c r="D90" s="1008"/>
      <c r="E90" s="1008"/>
      <c r="F90" s="1008"/>
      <c r="G90" s="1009"/>
      <c r="H90" s="1007"/>
      <c r="I90" s="1008"/>
      <c r="J90" s="1008"/>
      <c r="K90" s="1008"/>
      <c r="L90" s="1009"/>
    </row>
    <row r="91" spans="2:13" x14ac:dyDescent="0.25">
      <c r="B91" s="1007"/>
      <c r="C91" s="1008"/>
      <c r="D91" s="1008"/>
      <c r="E91" s="1008"/>
      <c r="F91" s="1008"/>
      <c r="G91" s="1009"/>
      <c r="H91" s="1007"/>
      <c r="I91" s="1008"/>
      <c r="J91" s="1008"/>
      <c r="K91" s="1008"/>
      <c r="L91" s="1009"/>
    </row>
    <row r="92" spans="2:13" x14ac:dyDescent="0.25">
      <c r="B92" s="1007"/>
      <c r="C92" s="1008"/>
      <c r="D92" s="1008"/>
      <c r="E92" s="1008"/>
      <c r="F92" s="1008"/>
      <c r="G92" s="1009"/>
      <c r="H92" s="1007"/>
      <c r="I92" s="1008"/>
      <c r="J92" s="1008"/>
      <c r="K92" s="1008"/>
      <c r="L92" s="1009"/>
    </row>
    <row r="93" spans="2:13" x14ac:dyDescent="0.25">
      <c r="B93" s="1007"/>
      <c r="C93" s="1008"/>
      <c r="D93" s="1008"/>
      <c r="E93" s="1008"/>
      <c r="F93" s="1008"/>
      <c r="G93" s="1009"/>
      <c r="H93" s="1007"/>
      <c r="I93" s="1008"/>
      <c r="J93" s="1008"/>
      <c r="K93" s="1008"/>
      <c r="L93" s="1009"/>
    </row>
    <row r="94" spans="2:13" x14ac:dyDescent="0.25">
      <c r="B94" s="1007"/>
      <c r="C94" s="1008"/>
      <c r="D94" s="1008"/>
      <c r="E94" s="1008"/>
      <c r="F94" s="1008"/>
      <c r="G94" s="1009"/>
      <c r="H94" s="1007"/>
      <c r="I94" s="1008"/>
      <c r="J94" s="1008"/>
      <c r="K94" s="1008"/>
      <c r="L94" s="1009"/>
    </row>
    <row r="95" spans="2:13" x14ac:dyDescent="0.25">
      <c r="B95" s="1007"/>
      <c r="C95" s="1008"/>
      <c r="D95" s="1008"/>
      <c r="E95" s="1008"/>
      <c r="F95" s="1008"/>
      <c r="G95" s="1009"/>
      <c r="H95" s="1007"/>
      <c r="I95" s="1008"/>
      <c r="J95" s="1008"/>
      <c r="K95" s="1008"/>
      <c r="L95" s="1009"/>
    </row>
    <row r="96" spans="2:13" x14ac:dyDescent="0.25">
      <c r="B96" s="1007"/>
      <c r="C96" s="1008"/>
      <c r="D96" s="1008"/>
      <c r="E96" s="1008"/>
      <c r="F96" s="1008"/>
      <c r="G96" s="1009"/>
      <c r="H96" s="1007"/>
      <c r="I96" s="1008"/>
      <c r="J96" s="1008"/>
      <c r="K96" s="1008"/>
      <c r="L96" s="1009"/>
    </row>
    <row r="97" spans="2:13" x14ac:dyDescent="0.25">
      <c r="B97" s="1007"/>
      <c r="C97" s="1008"/>
      <c r="D97" s="1008"/>
      <c r="E97" s="1008"/>
      <c r="F97" s="1008"/>
      <c r="G97" s="1009"/>
      <c r="H97" s="1007"/>
      <c r="I97" s="1008"/>
      <c r="J97" s="1008"/>
      <c r="K97" s="1008"/>
      <c r="L97" s="1009"/>
    </row>
    <row r="98" spans="2:13" x14ac:dyDescent="0.25">
      <c r="B98" s="1007"/>
      <c r="C98" s="1008"/>
      <c r="D98" s="1008"/>
      <c r="E98" s="1008"/>
      <c r="F98" s="1008"/>
      <c r="G98" s="1009"/>
      <c r="H98" s="1007"/>
      <c r="I98" s="1008"/>
      <c r="J98" s="1008"/>
      <c r="K98" s="1008"/>
      <c r="L98" s="1009"/>
    </row>
    <row r="99" spans="2:13" ht="15.75" thickBot="1" x14ac:dyDescent="0.3">
      <c r="B99" s="1007"/>
      <c r="C99" s="1008"/>
      <c r="D99" s="1008"/>
      <c r="E99" s="1008"/>
      <c r="F99" s="1008"/>
      <c r="G99" s="1009"/>
      <c r="H99" s="1007"/>
      <c r="I99" s="1008"/>
      <c r="J99" s="1008"/>
      <c r="K99" s="1008"/>
      <c r="L99" s="1009"/>
    </row>
    <row r="100" spans="2:13" ht="25.9" customHeight="1" x14ac:dyDescent="0.25">
      <c r="B100" s="1054"/>
      <c r="C100" s="1049"/>
      <c r="D100" s="1049"/>
      <c r="E100" s="1049"/>
      <c r="F100" s="1049"/>
      <c r="G100" s="1050"/>
      <c r="H100" s="1048"/>
      <c r="I100" s="1049"/>
      <c r="J100" s="1049"/>
      <c r="K100" s="1049"/>
      <c r="L100" s="1049"/>
      <c r="M100" s="1050"/>
    </row>
    <row r="101" spans="2:13" ht="20.45" customHeight="1" thickBot="1" x14ac:dyDescent="0.3">
      <c r="B101" s="1051"/>
      <c r="C101" s="1052"/>
      <c r="D101" s="1052"/>
      <c r="E101" s="1052"/>
      <c r="F101" s="1052"/>
      <c r="G101" s="1053"/>
      <c r="H101" s="1051"/>
      <c r="I101" s="1052"/>
      <c r="J101" s="1052"/>
      <c r="K101" s="1052"/>
      <c r="L101" s="1052"/>
      <c r="M101" s="1053"/>
    </row>
    <row r="102" spans="2:13" x14ac:dyDescent="0.25">
      <c r="B102" s="1004" t="s">
        <v>610</v>
      </c>
      <c r="C102" s="1005"/>
      <c r="D102" s="1005"/>
      <c r="E102" s="1005"/>
      <c r="F102" s="1005"/>
      <c r="G102" s="1006"/>
      <c r="H102" s="1004" t="s">
        <v>611</v>
      </c>
      <c r="I102" s="1005"/>
      <c r="J102" s="1005"/>
      <c r="K102" s="1005"/>
      <c r="L102" s="1006"/>
    </row>
    <row r="103" spans="2:13" x14ac:dyDescent="0.25">
      <c r="B103" s="1007"/>
      <c r="C103" s="1008"/>
      <c r="D103" s="1008"/>
      <c r="E103" s="1008"/>
      <c r="F103" s="1008"/>
      <c r="G103" s="1009"/>
      <c r="H103" s="1007"/>
      <c r="I103" s="1008"/>
      <c r="J103" s="1008"/>
      <c r="K103" s="1008"/>
      <c r="L103" s="1009"/>
    </row>
    <row r="104" spans="2:13" x14ac:dyDescent="0.25">
      <c r="B104" s="1007"/>
      <c r="C104" s="1008"/>
      <c r="D104" s="1008"/>
      <c r="E104" s="1008"/>
      <c r="F104" s="1008"/>
      <c r="G104" s="1009"/>
      <c r="H104" s="1007"/>
      <c r="I104" s="1008"/>
      <c r="J104" s="1008"/>
      <c r="K104" s="1008"/>
      <c r="L104" s="1009"/>
    </row>
    <row r="105" spans="2:13" x14ac:dyDescent="0.25">
      <c r="B105" s="1007"/>
      <c r="C105" s="1008"/>
      <c r="D105" s="1008"/>
      <c r="E105" s="1008"/>
      <c r="F105" s="1008"/>
      <c r="G105" s="1009"/>
      <c r="H105" s="1007"/>
      <c r="I105" s="1008"/>
      <c r="J105" s="1008"/>
      <c r="K105" s="1008"/>
      <c r="L105" s="1009"/>
    </row>
    <row r="106" spans="2:13" x14ac:dyDescent="0.25">
      <c r="B106" s="1007"/>
      <c r="C106" s="1008"/>
      <c r="D106" s="1008"/>
      <c r="E106" s="1008"/>
      <c r="F106" s="1008"/>
      <c r="G106" s="1009"/>
      <c r="H106" s="1007"/>
      <c r="I106" s="1008"/>
      <c r="J106" s="1008"/>
      <c r="K106" s="1008"/>
      <c r="L106" s="1009"/>
    </row>
    <row r="107" spans="2:13" x14ac:dyDescent="0.25">
      <c r="B107" s="1007"/>
      <c r="C107" s="1008"/>
      <c r="D107" s="1008"/>
      <c r="E107" s="1008"/>
      <c r="F107" s="1008"/>
      <c r="G107" s="1009"/>
      <c r="H107" s="1007"/>
      <c r="I107" s="1008"/>
      <c r="J107" s="1008"/>
      <c r="K107" s="1008"/>
      <c r="L107" s="1009"/>
    </row>
    <row r="108" spans="2:13" x14ac:dyDescent="0.25">
      <c r="B108" s="1007"/>
      <c r="C108" s="1008"/>
      <c r="D108" s="1008"/>
      <c r="E108" s="1008"/>
      <c r="F108" s="1008"/>
      <c r="G108" s="1009"/>
      <c r="H108" s="1007"/>
      <c r="I108" s="1008"/>
      <c r="J108" s="1008"/>
      <c r="K108" s="1008"/>
      <c r="L108" s="1009"/>
    </row>
    <row r="109" spans="2:13" x14ac:dyDescent="0.25">
      <c r="B109" s="1007"/>
      <c r="C109" s="1008"/>
      <c r="D109" s="1008"/>
      <c r="E109" s="1008"/>
      <c r="F109" s="1008"/>
      <c r="G109" s="1009"/>
      <c r="H109" s="1007"/>
      <c r="I109" s="1008"/>
      <c r="J109" s="1008"/>
      <c r="K109" s="1008"/>
      <c r="L109" s="1009"/>
    </row>
    <row r="110" spans="2:13" x14ac:dyDescent="0.25">
      <c r="B110" s="1007"/>
      <c r="C110" s="1008"/>
      <c r="D110" s="1008"/>
      <c r="E110" s="1008"/>
      <c r="F110" s="1008"/>
      <c r="G110" s="1009"/>
      <c r="H110" s="1007"/>
      <c r="I110" s="1008"/>
      <c r="J110" s="1008"/>
      <c r="K110" s="1008"/>
      <c r="L110" s="1009"/>
    </row>
    <row r="111" spans="2:13" x14ac:dyDescent="0.25">
      <c r="B111" s="1007"/>
      <c r="C111" s="1008"/>
      <c r="D111" s="1008"/>
      <c r="E111" s="1008"/>
      <c r="F111" s="1008"/>
      <c r="G111" s="1009"/>
      <c r="H111" s="1007"/>
      <c r="I111" s="1008"/>
      <c r="J111" s="1008"/>
      <c r="K111" s="1008"/>
      <c r="L111" s="1009"/>
    </row>
    <row r="112" spans="2:13" x14ac:dyDescent="0.25">
      <c r="B112" s="1007"/>
      <c r="C112" s="1008"/>
      <c r="D112" s="1008"/>
      <c r="E112" s="1008"/>
      <c r="F112" s="1008"/>
      <c r="G112" s="1009"/>
      <c r="H112" s="1007"/>
      <c r="I112" s="1008"/>
      <c r="J112" s="1008"/>
      <c r="K112" s="1008"/>
      <c r="L112" s="1009"/>
    </row>
    <row r="113" spans="2:12" x14ac:dyDescent="0.25">
      <c r="B113" s="1007"/>
      <c r="C113" s="1008"/>
      <c r="D113" s="1008"/>
      <c r="E113" s="1008"/>
      <c r="F113" s="1008"/>
      <c r="G113" s="1009"/>
      <c r="H113" s="1007"/>
      <c r="I113" s="1008"/>
      <c r="J113" s="1008"/>
      <c r="K113" s="1008"/>
      <c r="L113" s="1009"/>
    </row>
    <row r="114" spans="2:12" x14ac:dyDescent="0.25">
      <c r="B114" s="1007"/>
      <c r="C114" s="1008"/>
      <c r="D114" s="1008"/>
      <c r="E114" s="1008"/>
      <c r="F114" s="1008"/>
      <c r="G114" s="1009"/>
      <c r="H114" s="1007"/>
      <c r="I114" s="1008"/>
      <c r="J114" s="1008"/>
      <c r="K114" s="1008"/>
      <c r="L114" s="1009"/>
    </row>
    <row r="115" spans="2:12" ht="15.75" thickBot="1" x14ac:dyDescent="0.3">
      <c r="B115" s="1007"/>
      <c r="C115" s="1008"/>
      <c r="D115" s="1008"/>
      <c r="E115" s="1008"/>
      <c r="F115" s="1008"/>
      <c r="G115" s="1009"/>
      <c r="H115" s="1007"/>
      <c r="I115" s="1008"/>
      <c r="J115" s="1008"/>
      <c r="K115" s="1008"/>
      <c r="L115" s="1009"/>
    </row>
    <row r="116" spans="2:12" ht="17.45" customHeight="1" x14ac:dyDescent="0.25">
      <c r="B116" s="1058"/>
      <c r="C116" s="1059"/>
      <c r="D116" s="1059"/>
      <c r="E116" s="1059"/>
      <c r="F116" s="1059"/>
      <c r="G116" s="1060"/>
      <c r="H116" s="1064"/>
      <c r="I116" s="1065"/>
      <c r="J116" s="1065"/>
      <c r="K116" s="1065"/>
      <c r="L116" s="1066"/>
    </row>
    <row r="117" spans="2:12" ht="15.75" thickBot="1" x14ac:dyDescent="0.3">
      <c r="B117" s="1061"/>
      <c r="C117" s="1062"/>
      <c r="D117" s="1062"/>
      <c r="E117" s="1062"/>
      <c r="F117" s="1062"/>
      <c r="G117" s="1063"/>
      <c r="H117" s="1067"/>
      <c r="I117" s="1068"/>
      <c r="J117" s="1068"/>
      <c r="K117" s="1068"/>
      <c r="L117" s="1069"/>
    </row>
    <row r="118" spans="2:12" x14ac:dyDescent="0.25">
      <c r="B118" s="1004" t="s">
        <v>610</v>
      </c>
      <c r="C118" s="1005"/>
      <c r="D118" s="1005"/>
      <c r="E118" s="1005"/>
      <c r="F118" s="1005"/>
      <c r="G118" s="1006"/>
      <c r="H118" s="1004" t="s">
        <v>611</v>
      </c>
      <c r="I118" s="1005"/>
      <c r="J118" s="1005"/>
      <c r="K118" s="1005"/>
      <c r="L118" s="1006"/>
    </row>
    <row r="119" spans="2:12" x14ac:dyDescent="0.25">
      <c r="B119" s="1007"/>
      <c r="C119" s="1008"/>
      <c r="D119" s="1008"/>
      <c r="E119" s="1008"/>
      <c r="F119" s="1008"/>
      <c r="G119" s="1009"/>
      <c r="H119" s="1007"/>
      <c r="I119" s="1008"/>
      <c r="J119" s="1008"/>
      <c r="K119" s="1008"/>
      <c r="L119" s="1009"/>
    </row>
    <row r="120" spans="2:12" x14ac:dyDescent="0.25">
      <c r="B120" s="1007"/>
      <c r="C120" s="1008"/>
      <c r="D120" s="1008"/>
      <c r="E120" s="1008"/>
      <c r="F120" s="1008"/>
      <c r="G120" s="1009"/>
      <c r="H120" s="1007"/>
      <c r="I120" s="1008"/>
      <c r="J120" s="1008"/>
      <c r="K120" s="1008"/>
      <c r="L120" s="1009"/>
    </row>
    <row r="121" spans="2:12" x14ac:dyDescent="0.25">
      <c r="B121" s="1007"/>
      <c r="C121" s="1008"/>
      <c r="D121" s="1008"/>
      <c r="E121" s="1008"/>
      <c r="F121" s="1008"/>
      <c r="G121" s="1009"/>
      <c r="H121" s="1007"/>
      <c r="I121" s="1008"/>
      <c r="J121" s="1008"/>
      <c r="K121" s="1008"/>
      <c r="L121" s="1009"/>
    </row>
    <row r="122" spans="2:12" x14ac:dyDescent="0.25">
      <c r="B122" s="1007"/>
      <c r="C122" s="1008"/>
      <c r="D122" s="1008"/>
      <c r="E122" s="1008"/>
      <c r="F122" s="1008"/>
      <c r="G122" s="1009"/>
      <c r="H122" s="1007"/>
      <c r="I122" s="1008"/>
      <c r="J122" s="1008"/>
      <c r="K122" s="1008"/>
      <c r="L122" s="1009"/>
    </row>
    <row r="123" spans="2:12" x14ac:dyDescent="0.25">
      <c r="B123" s="1007"/>
      <c r="C123" s="1008"/>
      <c r="D123" s="1008"/>
      <c r="E123" s="1008"/>
      <c r="F123" s="1008"/>
      <c r="G123" s="1009"/>
      <c r="H123" s="1007"/>
      <c r="I123" s="1008"/>
      <c r="J123" s="1008"/>
      <c r="K123" s="1008"/>
      <c r="L123" s="1009"/>
    </row>
    <row r="124" spans="2:12" x14ac:dyDescent="0.25">
      <c r="B124" s="1007"/>
      <c r="C124" s="1008"/>
      <c r="D124" s="1008"/>
      <c r="E124" s="1008"/>
      <c r="F124" s="1008"/>
      <c r="G124" s="1009"/>
      <c r="H124" s="1007"/>
      <c r="I124" s="1008"/>
      <c r="J124" s="1008"/>
      <c r="K124" s="1008"/>
      <c r="L124" s="1009"/>
    </row>
    <row r="125" spans="2:12" x14ac:dyDescent="0.25">
      <c r="B125" s="1007"/>
      <c r="C125" s="1008"/>
      <c r="D125" s="1008"/>
      <c r="E125" s="1008"/>
      <c r="F125" s="1008"/>
      <c r="G125" s="1009"/>
      <c r="H125" s="1007"/>
      <c r="I125" s="1008"/>
      <c r="J125" s="1008"/>
      <c r="K125" s="1008"/>
      <c r="L125" s="1009"/>
    </row>
    <row r="126" spans="2:12" x14ac:dyDescent="0.25">
      <c r="B126" s="1007"/>
      <c r="C126" s="1008"/>
      <c r="D126" s="1008"/>
      <c r="E126" s="1008"/>
      <c r="F126" s="1008"/>
      <c r="G126" s="1009"/>
      <c r="H126" s="1007"/>
      <c r="I126" s="1008"/>
      <c r="J126" s="1008"/>
      <c r="K126" s="1008"/>
      <c r="L126" s="1009"/>
    </row>
    <row r="127" spans="2:12" x14ac:dyDescent="0.25">
      <c r="B127" s="1007"/>
      <c r="C127" s="1008"/>
      <c r="D127" s="1008"/>
      <c r="E127" s="1008"/>
      <c r="F127" s="1008"/>
      <c r="G127" s="1009"/>
      <c r="H127" s="1007"/>
      <c r="I127" s="1008"/>
      <c r="J127" s="1008"/>
      <c r="K127" s="1008"/>
      <c r="L127" s="1009"/>
    </row>
    <row r="128" spans="2:12" x14ac:dyDescent="0.25">
      <c r="B128" s="1007"/>
      <c r="C128" s="1008"/>
      <c r="D128" s="1008"/>
      <c r="E128" s="1008"/>
      <c r="F128" s="1008"/>
      <c r="G128" s="1009"/>
      <c r="H128" s="1007"/>
      <c r="I128" s="1008"/>
      <c r="J128" s="1008"/>
      <c r="K128" s="1008"/>
      <c r="L128" s="1009"/>
    </row>
    <row r="129" spans="2:12" x14ac:dyDescent="0.25">
      <c r="B129" s="1007"/>
      <c r="C129" s="1008"/>
      <c r="D129" s="1008"/>
      <c r="E129" s="1008"/>
      <c r="F129" s="1008"/>
      <c r="G129" s="1009"/>
      <c r="H129" s="1007"/>
      <c r="I129" s="1008"/>
      <c r="J129" s="1008"/>
      <c r="K129" s="1008"/>
      <c r="L129" s="1009"/>
    </row>
    <row r="130" spans="2:12" x14ac:dyDescent="0.25">
      <c r="B130" s="1007"/>
      <c r="C130" s="1008"/>
      <c r="D130" s="1008"/>
      <c r="E130" s="1008"/>
      <c r="F130" s="1008"/>
      <c r="G130" s="1009"/>
      <c r="H130" s="1007"/>
      <c r="I130" s="1008"/>
      <c r="J130" s="1008"/>
      <c r="K130" s="1008"/>
      <c r="L130" s="1009"/>
    </row>
    <row r="131" spans="2:12" ht="15.75" thickBot="1" x14ac:dyDescent="0.3">
      <c r="B131" s="1007"/>
      <c r="C131" s="1008"/>
      <c r="D131" s="1008"/>
      <c r="E131" s="1008"/>
      <c r="F131" s="1008"/>
      <c r="G131" s="1009"/>
      <c r="H131" s="1007"/>
      <c r="I131" s="1008"/>
      <c r="J131" s="1008"/>
      <c r="K131" s="1008"/>
      <c r="L131" s="1009"/>
    </row>
    <row r="132" spans="2:12" ht="19.899999999999999" customHeight="1" x14ac:dyDescent="0.25">
      <c r="B132" s="1030"/>
      <c r="C132" s="1031"/>
      <c r="D132" s="1031"/>
      <c r="E132" s="1031"/>
      <c r="F132" s="1031"/>
      <c r="G132" s="1032"/>
      <c r="H132" s="1036"/>
      <c r="I132" s="1037"/>
      <c r="J132" s="1037"/>
      <c r="K132" s="1037"/>
      <c r="L132" s="1038"/>
    </row>
    <row r="133" spans="2:12" ht="15.75" thickBot="1" x14ac:dyDescent="0.3">
      <c r="B133" s="1033"/>
      <c r="C133" s="1034"/>
      <c r="D133" s="1034"/>
      <c r="E133" s="1034"/>
      <c r="F133" s="1034"/>
      <c r="G133" s="1035"/>
      <c r="H133" s="1039"/>
      <c r="I133" s="1040"/>
      <c r="J133" s="1040"/>
      <c r="K133" s="1040"/>
      <c r="L133" s="1041"/>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B4" sqref="B4:H5"/>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1010" t="s">
        <v>329</v>
      </c>
      <c r="C1" s="1011"/>
      <c r="D1" s="1011"/>
      <c r="E1" s="1011"/>
      <c r="F1" s="1011"/>
      <c r="G1" s="1011"/>
      <c r="H1" s="1011"/>
      <c r="I1" s="1011"/>
      <c r="J1" s="1011"/>
      <c r="K1" s="1011"/>
      <c r="L1" s="1012"/>
    </row>
    <row r="2" spans="2:12" ht="11.25" customHeight="1" x14ac:dyDescent="0.25">
      <c r="B2" s="1013"/>
      <c r="C2" s="1014"/>
      <c r="D2" s="1014"/>
      <c r="E2" s="1014"/>
      <c r="F2" s="1014"/>
      <c r="G2" s="1014"/>
      <c r="H2" s="1014"/>
      <c r="I2" s="1014"/>
      <c r="J2" s="1014"/>
      <c r="K2" s="1014"/>
      <c r="L2" s="1015"/>
    </row>
    <row r="3" spans="2:12" ht="24.95" customHeight="1" x14ac:dyDescent="0.25">
      <c r="B3" s="1016" t="s">
        <v>375</v>
      </c>
      <c r="C3" s="1017"/>
      <c r="D3" s="1017"/>
      <c r="E3" s="1018"/>
      <c r="F3" s="153">
        <v>44070</v>
      </c>
      <c r="G3" s="1016" t="s">
        <v>376</v>
      </c>
      <c r="H3" s="1017"/>
      <c r="I3" s="1018"/>
      <c r="J3" s="1096">
        <v>44076</v>
      </c>
      <c r="K3" s="1097"/>
      <c r="L3" s="1098"/>
    </row>
    <row r="4" spans="2:12" ht="24.95" customHeight="1" x14ac:dyDescent="0.25">
      <c r="B4" s="1022" t="s">
        <v>327</v>
      </c>
      <c r="C4" s="1023"/>
      <c r="D4" s="1023"/>
      <c r="E4" s="1023"/>
      <c r="F4" s="1023"/>
      <c r="G4" s="1023"/>
      <c r="H4" s="1024"/>
      <c r="I4" s="193" t="s">
        <v>592</v>
      </c>
      <c r="J4" s="193" t="s">
        <v>2</v>
      </c>
      <c r="K4" s="1028" t="s">
        <v>0</v>
      </c>
      <c r="L4" s="1029"/>
    </row>
    <row r="5" spans="2:12" ht="24.95" customHeight="1" thickBot="1" x14ac:dyDescent="0.3">
      <c r="B5" s="1099"/>
      <c r="C5" s="1100"/>
      <c r="D5" s="1100"/>
      <c r="E5" s="1100"/>
      <c r="F5" s="1100"/>
      <c r="G5" s="1100"/>
      <c r="H5" s="1101"/>
      <c r="I5" s="124" t="s">
        <v>593</v>
      </c>
      <c r="J5" s="156">
        <v>2</v>
      </c>
      <c r="K5" s="1102" t="s">
        <v>377</v>
      </c>
      <c r="L5" s="1103"/>
    </row>
    <row r="6" spans="2:12" ht="24.95" customHeight="1" thickBot="1" x14ac:dyDescent="0.3">
      <c r="B6" s="1093" t="s">
        <v>617</v>
      </c>
      <c r="C6" s="1094"/>
      <c r="D6" s="1094"/>
      <c r="E6" s="1094"/>
      <c r="F6" s="1094"/>
      <c r="G6" s="1094"/>
      <c r="H6" s="1094"/>
      <c r="I6" s="1094"/>
      <c r="J6" s="1094"/>
      <c r="K6" s="1094"/>
      <c r="L6" s="1095"/>
    </row>
    <row r="7" spans="2:12" ht="15.75" customHeight="1" x14ac:dyDescent="0.25">
      <c r="B7" s="1007" t="s">
        <v>546</v>
      </c>
      <c r="C7" s="1008"/>
      <c r="D7" s="1008"/>
      <c r="E7" s="1008"/>
      <c r="F7" s="1008"/>
      <c r="G7" s="1009"/>
      <c r="H7" s="1007" t="s">
        <v>547</v>
      </c>
      <c r="I7" s="1008"/>
      <c r="J7" s="1008"/>
      <c r="K7" s="1008"/>
      <c r="L7" s="1009"/>
    </row>
    <row r="8" spans="2:12" x14ac:dyDescent="0.25">
      <c r="B8" s="1007"/>
      <c r="C8" s="1008"/>
      <c r="D8" s="1008"/>
      <c r="E8" s="1008"/>
      <c r="F8" s="1008"/>
      <c r="G8" s="1009"/>
      <c r="H8" s="1007"/>
      <c r="I8" s="1008"/>
      <c r="J8" s="1008"/>
      <c r="K8" s="1008"/>
      <c r="L8" s="1009"/>
    </row>
    <row r="9" spans="2:12" x14ac:dyDescent="0.25">
      <c r="B9" s="1007"/>
      <c r="C9" s="1008"/>
      <c r="D9" s="1008"/>
      <c r="E9" s="1008"/>
      <c r="F9" s="1008"/>
      <c r="G9" s="1009"/>
      <c r="H9" s="1007"/>
      <c r="I9" s="1008"/>
      <c r="J9" s="1008"/>
      <c r="K9" s="1008"/>
      <c r="L9" s="1009"/>
    </row>
    <row r="10" spans="2:12" x14ac:dyDescent="0.25">
      <c r="B10" s="1007"/>
      <c r="C10" s="1008"/>
      <c r="D10" s="1008"/>
      <c r="E10" s="1008"/>
      <c r="F10" s="1008"/>
      <c r="G10" s="1009"/>
      <c r="H10" s="1007"/>
      <c r="I10" s="1008"/>
      <c r="J10" s="1008"/>
      <c r="K10" s="1008"/>
      <c r="L10" s="1009"/>
    </row>
    <row r="11" spans="2:12" x14ac:dyDescent="0.25">
      <c r="B11" s="1007"/>
      <c r="C11" s="1008"/>
      <c r="D11" s="1008"/>
      <c r="E11" s="1008"/>
      <c r="F11" s="1008"/>
      <c r="G11" s="1009"/>
      <c r="H11" s="1007"/>
      <c r="I11" s="1008"/>
      <c r="J11" s="1008"/>
      <c r="K11" s="1008"/>
      <c r="L11" s="1009"/>
    </row>
    <row r="12" spans="2:12" x14ac:dyDescent="0.25">
      <c r="B12" s="1007"/>
      <c r="C12" s="1008"/>
      <c r="D12" s="1008"/>
      <c r="E12" s="1008"/>
      <c r="F12" s="1008"/>
      <c r="G12" s="1009"/>
      <c r="H12" s="1007"/>
      <c r="I12" s="1008"/>
      <c r="J12" s="1008"/>
      <c r="K12" s="1008"/>
      <c r="L12" s="1009"/>
    </row>
    <row r="13" spans="2:12" x14ac:dyDescent="0.25">
      <c r="B13" s="1007"/>
      <c r="C13" s="1008"/>
      <c r="D13" s="1008"/>
      <c r="E13" s="1008"/>
      <c r="F13" s="1008"/>
      <c r="G13" s="1009"/>
      <c r="H13" s="1007"/>
      <c r="I13" s="1008"/>
      <c r="J13" s="1008"/>
      <c r="K13" s="1008"/>
      <c r="L13" s="1009"/>
    </row>
    <row r="14" spans="2:12" x14ac:dyDescent="0.25">
      <c r="B14" s="1007"/>
      <c r="C14" s="1008"/>
      <c r="D14" s="1008"/>
      <c r="E14" s="1008"/>
      <c r="F14" s="1008"/>
      <c r="G14" s="1009"/>
      <c r="H14" s="1007"/>
      <c r="I14" s="1008"/>
      <c r="J14" s="1008"/>
      <c r="K14" s="1008"/>
      <c r="L14" s="1009"/>
    </row>
    <row r="15" spans="2:12" x14ac:dyDescent="0.25">
      <c r="B15" s="1007"/>
      <c r="C15" s="1008"/>
      <c r="D15" s="1008"/>
      <c r="E15" s="1008"/>
      <c r="F15" s="1008"/>
      <c r="G15" s="1009"/>
      <c r="H15" s="1007"/>
      <c r="I15" s="1008"/>
      <c r="J15" s="1008"/>
      <c r="K15" s="1008"/>
      <c r="L15" s="1009"/>
    </row>
    <row r="16" spans="2:12" x14ac:dyDescent="0.25">
      <c r="B16" s="1007"/>
      <c r="C16" s="1008"/>
      <c r="D16" s="1008"/>
      <c r="E16" s="1008"/>
      <c r="F16" s="1008"/>
      <c r="G16" s="1009"/>
      <c r="H16" s="1007"/>
      <c r="I16" s="1008"/>
      <c r="J16" s="1008"/>
      <c r="K16" s="1008"/>
      <c r="L16" s="1009"/>
    </row>
    <row r="17" spans="2:13" x14ac:dyDescent="0.25">
      <c r="B17" s="1007"/>
      <c r="C17" s="1008"/>
      <c r="D17" s="1008"/>
      <c r="E17" s="1008"/>
      <c r="F17" s="1008"/>
      <c r="G17" s="1009"/>
      <c r="H17" s="1007"/>
      <c r="I17" s="1008"/>
      <c r="J17" s="1008"/>
      <c r="K17" s="1008"/>
      <c r="L17" s="1009"/>
    </row>
    <row r="18" spans="2:13" x14ac:dyDescent="0.25">
      <c r="B18" s="1007"/>
      <c r="C18" s="1008"/>
      <c r="D18" s="1008"/>
      <c r="E18" s="1008"/>
      <c r="F18" s="1008"/>
      <c r="G18" s="1009"/>
      <c r="H18" s="1007"/>
      <c r="I18" s="1008"/>
      <c r="J18" s="1008"/>
      <c r="K18" s="1008"/>
      <c r="L18" s="1009"/>
    </row>
    <row r="19" spans="2:13" x14ac:dyDescent="0.25">
      <c r="B19" s="1007"/>
      <c r="C19" s="1008"/>
      <c r="D19" s="1008"/>
      <c r="E19" s="1008"/>
      <c r="F19" s="1008"/>
      <c r="G19" s="1009"/>
      <c r="H19" s="1007"/>
      <c r="I19" s="1008"/>
      <c r="J19" s="1008"/>
      <c r="K19" s="1008"/>
      <c r="L19" s="1009"/>
    </row>
    <row r="20" spans="2:13" ht="15.75" thickBot="1" x14ac:dyDescent="0.3">
      <c r="B20" s="1007"/>
      <c r="C20" s="1008"/>
      <c r="D20" s="1008"/>
      <c r="E20" s="1008"/>
      <c r="F20" s="1008"/>
      <c r="G20" s="1009"/>
      <c r="H20" s="1007"/>
      <c r="I20" s="1008"/>
      <c r="J20" s="1008"/>
      <c r="K20" s="1008"/>
      <c r="L20" s="1009"/>
    </row>
    <row r="21" spans="2:13" ht="15" customHeight="1" x14ac:dyDescent="0.25">
      <c r="B21" s="1076" t="s">
        <v>1079</v>
      </c>
      <c r="C21" s="1077"/>
      <c r="D21" s="1077"/>
      <c r="E21" s="1077"/>
      <c r="F21" s="1077"/>
      <c r="G21" s="1080"/>
      <c r="H21" s="1076" t="s">
        <v>1080</v>
      </c>
      <c r="I21" s="1077"/>
      <c r="J21" s="1077"/>
      <c r="K21" s="1077"/>
      <c r="L21" s="1077"/>
      <c r="M21" s="1076"/>
    </row>
    <row r="22" spans="2:13" ht="29.25" customHeight="1" thickBot="1" x14ac:dyDescent="0.3">
      <c r="B22" s="1078"/>
      <c r="C22" s="1079"/>
      <c r="D22" s="1079"/>
      <c r="E22" s="1079"/>
      <c r="F22" s="1079"/>
      <c r="G22" s="1081"/>
      <c r="H22" s="1078"/>
      <c r="I22" s="1079"/>
      <c r="J22" s="1079"/>
      <c r="K22" s="1079"/>
      <c r="L22" s="1079"/>
      <c r="M22" s="1078"/>
    </row>
    <row r="23" spans="2:13" ht="15.75" customHeight="1" x14ac:dyDescent="0.25">
      <c r="B23" s="1004" t="s">
        <v>608</v>
      </c>
      <c r="C23" s="1005"/>
      <c r="D23" s="1005"/>
      <c r="E23" s="1005"/>
      <c r="F23" s="1005"/>
      <c r="G23" s="1006"/>
      <c r="H23" s="1004" t="s">
        <v>609</v>
      </c>
      <c r="I23" s="1005"/>
      <c r="J23" s="1005"/>
      <c r="K23" s="1005"/>
      <c r="L23" s="1006"/>
    </row>
    <row r="24" spans="2:13" x14ac:dyDescent="0.25">
      <c r="B24" s="1007"/>
      <c r="C24" s="1008"/>
      <c r="D24" s="1008"/>
      <c r="E24" s="1008"/>
      <c r="F24" s="1008"/>
      <c r="G24" s="1009"/>
      <c r="H24" s="1007"/>
      <c r="I24" s="1008"/>
      <c r="J24" s="1008"/>
      <c r="K24" s="1008"/>
      <c r="L24" s="1009"/>
    </row>
    <row r="25" spans="2:13" x14ac:dyDescent="0.25">
      <c r="B25" s="1007"/>
      <c r="C25" s="1008"/>
      <c r="D25" s="1008"/>
      <c r="E25" s="1008"/>
      <c r="F25" s="1008"/>
      <c r="G25" s="1009"/>
      <c r="H25" s="1007"/>
      <c r="I25" s="1008"/>
      <c r="J25" s="1008"/>
      <c r="K25" s="1008"/>
      <c r="L25" s="1009"/>
    </row>
    <row r="26" spans="2:13" x14ac:dyDescent="0.25">
      <c r="B26" s="1007"/>
      <c r="C26" s="1008"/>
      <c r="D26" s="1008"/>
      <c r="E26" s="1008"/>
      <c r="F26" s="1008"/>
      <c r="G26" s="1009"/>
      <c r="H26" s="1007"/>
      <c r="I26" s="1008"/>
      <c r="J26" s="1008"/>
      <c r="K26" s="1008"/>
      <c r="L26" s="1009"/>
    </row>
    <row r="27" spans="2:13" x14ac:dyDescent="0.25">
      <c r="B27" s="1007"/>
      <c r="C27" s="1008"/>
      <c r="D27" s="1008"/>
      <c r="E27" s="1008"/>
      <c r="F27" s="1008"/>
      <c r="G27" s="1009"/>
      <c r="H27" s="1007"/>
      <c r="I27" s="1008"/>
      <c r="J27" s="1008"/>
      <c r="K27" s="1008"/>
      <c r="L27" s="1009"/>
    </row>
    <row r="28" spans="2:13" x14ac:dyDescent="0.25">
      <c r="B28" s="1007"/>
      <c r="C28" s="1008"/>
      <c r="D28" s="1008"/>
      <c r="E28" s="1008"/>
      <c r="F28" s="1008"/>
      <c r="G28" s="1009"/>
      <c r="H28" s="1007"/>
      <c r="I28" s="1008"/>
      <c r="J28" s="1008"/>
      <c r="K28" s="1008"/>
      <c r="L28" s="1009"/>
    </row>
    <row r="29" spans="2:13" x14ac:dyDescent="0.25">
      <c r="B29" s="1007"/>
      <c r="C29" s="1008"/>
      <c r="D29" s="1008"/>
      <c r="E29" s="1008"/>
      <c r="F29" s="1008"/>
      <c r="G29" s="1009"/>
      <c r="H29" s="1007"/>
      <c r="I29" s="1008"/>
      <c r="J29" s="1008"/>
      <c r="K29" s="1008"/>
      <c r="L29" s="1009"/>
    </row>
    <row r="30" spans="2:13" x14ac:dyDescent="0.25">
      <c r="B30" s="1007"/>
      <c r="C30" s="1008"/>
      <c r="D30" s="1008"/>
      <c r="E30" s="1008"/>
      <c r="F30" s="1008"/>
      <c r="G30" s="1009"/>
      <c r="H30" s="1007"/>
      <c r="I30" s="1008"/>
      <c r="J30" s="1008"/>
      <c r="K30" s="1008"/>
      <c r="L30" s="1009"/>
    </row>
    <row r="31" spans="2:13" x14ac:dyDescent="0.25">
      <c r="B31" s="1007"/>
      <c r="C31" s="1008"/>
      <c r="D31" s="1008"/>
      <c r="E31" s="1008"/>
      <c r="F31" s="1008"/>
      <c r="G31" s="1009"/>
      <c r="H31" s="1007"/>
      <c r="I31" s="1008"/>
      <c r="J31" s="1008"/>
      <c r="K31" s="1008"/>
      <c r="L31" s="1009"/>
    </row>
    <row r="32" spans="2:13" x14ac:dyDescent="0.25">
      <c r="B32" s="1007"/>
      <c r="C32" s="1008"/>
      <c r="D32" s="1008"/>
      <c r="E32" s="1008"/>
      <c r="F32" s="1008"/>
      <c r="G32" s="1009"/>
      <c r="H32" s="1007"/>
      <c r="I32" s="1008"/>
      <c r="J32" s="1008"/>
      <c r="K32" s="1008"/>
      <c r="L32" s="1009"/>
    </row>
    <row r="33" spans="2:13" x14ac:dyDescent="0.25">
      <c r="B33" s="1007"/>
      <c r="C33" s="1008"/>
      <c r="D33" s="1008"/>
      <c r="E33" s="1008"/>
      <c r="F33" s="1008"/>
      <c r="G33" s="1009"/>
      <c r="H33" s="1007"/>
      <c r="I33" s="1008"/>
      <c r="J33" s="1008"/>
      <c r="K33" s="1008"/>
      <c r="L33" s="1009"/>
    </row>
    <row r="34" spans="2:13" x14ac:dyDescent="0.25">
      <c r="B34" s="1007"/>
      <c r="C34" s="1008"/>
      <c r="D34" s="1008"/>
      <c r="E34" s="1008"/>
      <c r="F34" s="1008"/>
      <c r="G34" s="1009"/>
      <c r="H34" s="1007"/>
      <c r="I34" s="1008"/>
      <c r="J34" s="1008"/>
      <c r="K34" s="1008"/>
      <c r="L34" s="1009"/>
    </row>
    <row r="35" spans="2:13" x14ac:dyDescent="0.25">
      <c r="B35" s="1007"/>
      <c r="C35" s="1008"/>
      <c r="D35" s="1008"/>
      <c r="E35" s="1008"/>
      <c r="F35" s="1008"/>
      <c r="G35" s="1009"/>
      <c r="H35" s="1007"/>
      <c r="I35" s="1008"/>
      <c r="J35" s="1008"/>
      <c r="K35" s="1008"/>
      <c r="L35" s="1009"/>
    </row>
    <row r="36" spans="2:13" ht="15.75" thickBot="1" x14ac:dyDescent="0.3">
      <c r="B36" s="1007"/>
      <c r="C36" s="1008"/>
      <c r="D36" s="1008"/>
      <c r="E36" s="1008"/>
      <c r="F36" s="1008"/>
      <c r="G36" s="1009"/>
      <c r="H36" s="1007"/>
      <c r="I36" s="1008"/>
      <c r="J36" s="1008"/>
      <c r="K36" s="1008"/>
      <c r="L36" s="1009"/>
    </row>
    <row r="37" spans="2:13" ht="15" customHeight="1" x14ac:dyDescent="0.25">
      <c r="B37" s="1076" t="s">
        <v>1081</v>
      </c>
      <c r="C37" s="1077"/>
      <c r="D37" s="1077"/>
      <c r="E37" s="1077"/>
      <c r="F37" s="1077"/>
      <c r="G37" s="1080"/>
      <c r="H37" s="1076" t="s">
        <v>1082</v>
      </c>
      <c r="I37" s="1077"/>
      <c r="J37" s="1077"/>
      <c r="K37" s="1077"/>
      <c r="L37" s="1077"/>
      <c r="M37" s="1082"/>
    </row>
    <row r="38" spans="2:13" ht="30.75" customHeight="1" thickBot="1" x14ac:dyDescent="0.3">
      <c r="B38" s="1078"/>
      <c r="C38" s="1079"/>
      <c r="D38" s="1079"/>
      <c r="E38" s="1079"/>
      <c r="F38" s="1079"/>
      <c r="G38" s="1081"/>
      <c r="H38" s="1078"/>
      <c r="I38" s="1079"/>
      <c r="J38" s="1079"/>
      <c r="K38" s="1079"/>
      <c r="L38" s="1079"/>
      <c r="M38" s="1083"/>
    </row>
    <row r="39" spans="2:13" ht="26.25" customHeight="1" thickBot="1" x14ac:dyDescent="0.3">
      <c r="B39" s="1090" t="s">
        <v>618</v>
      </c>
      <c r="C39" s="1091"/>
      <c r="D39" s="1091"/>
      <c r="E39" s="1091"/>
      <c r="F39" s="1091"/>
      <c r="G39" s="1091"/>
      <c r="H39" s="1091"/>
      <c r="I39" s="1091"/>
      <c r="J39" s="1091"/>
      <c r="K39" s="1091"/>
      <c r="L39" s="1092"/>
      <c r="M39" s="157"/>
    </row>
    <row r="40" spans="2:13" x14ac:dyDescent="0.25">
      <c r="B40" s="1004" t="s">
        <v>610</v>
      </c>
      <c r="C40" s="1005"/>
      <c r="D40" s="1005"/>
      <c r="E40" s="1005"/>
      <c r="F40" s="1005"/>
      <c r="G40" s="1006"/>
      <c r="H40" s="1004" t="s">
        <v>611</v>
      </c>
      <c r="I40" s="1005"/>
      <c r="J40" s="1005"/>
      <c r="K40" s="1005"/>
      <c r="L40" s="1006"/>
    </row>
    <row r="41" spans="2:13" x14ac:dyDescent="0.25">
      <c r="B41" s="1007"/>
      <c r="C41" s="1008"/>
      <c r="D41" s="1008"/>
      <c r="E41" s="1008"/>
      <c r="F41" s="1008"/>
      <c r="G41" s="1009"/>
      <c r="H41" s="1007"/>
      <c r="I41" s="1008"/>
      <c r="J41" s="1008"/>
      <c r="K41" s="1008"/>
      <c r="L41" s="1009"/>
    </row>
    <row r="42" spans="2:13" x14ac:dyDescent="0.25">
      <c r="B42" s="1007"/>
      <c r="C42" s="1008"/>
      <c r="D42" s="1008"/>
      <c r="E42" s="1008"/>
      <c r="F42" s="1008"/>
      <c r="G42" s="1009"/>
      <c r="H42" s="1007"/>
      <c r="I42" s="1008"/>
      <c r="J42" s="1008"/>
      <c r="K42" s="1008"/>
      <c r="L42" s="1009"/>
    </row>
    <row r="43" spans="2:13" x14ac:dyDescent="0.25">
      <c r="B43" s="1007"/>
      <c r="C43" s="1008"/>
      <c r="D43" s="1008"/>
      <c r="E43" s="1008"/>
      <c r="F43" s="1008"/>
      <c r="G43" s="1009"/>
      <c r="H43" s="1007"/>
      <c r="I43" s="1008"/>
      <c r="J43" s="1008"/>
      <c r="K43" s="1008"/>
      <c r="L43" s="1009"/>
    </row>
    <row r="44" spans="2:13" x14ac:dyDescent="0.25">
      <c r="B44" s="1007"/>
      <c r="C44" s="1008"/>
      <c r="D44" s="1008"/>
      <c r="E44" s="1008"/>
      <c r="F44" s="1008"/>
      <c r="G44" s="1009"/>
      <c r="H44" s="1007"/>
      <c r="I44" s="1008"/>
      <c r="J44" s="1008"/>
      <c r="K44" s="1008"/>
      <c r="L44" s="1009"/>
    </row>
    <row r="45" spans="2:13" x14ac:dyDescent="0.25">
      <c r="B45" s="1007"/>
      <c r="C45" s="1008"/>
      <c r="D45" s="1008"/>
      <c r="E45" s="1008"/>
      <c r="F45" s="1008"/>
      <c r="G45" s="1009"/>
      <c r="H45" s="1007"/>
      <c r="I45" s="1008"/>
      <c r="J45" s="1008"/>
      <c r="K45" s="1008"/>
      <c r="L45" s="1009"/>
    </row>
    <row r="46" spans="2:13" x14ac:dyDescent="0.25">
      <c r="B46" s="1007"/>
      <c r="C46" s="1008"/>
      <c r="D46" s="1008"/>
      <c r="E46" s="1008"/>
      <c r="F46" s="1008"/>
      <c r="G46" s="1009"/>
      <c r="H46" s="1007"/>
      <c r="I46" s="1008"/>
      <c r="J46" s="1008"/>
      <c r="K46" s="1008"/>
      <c r="L46" s="1009"/>
    </row>
    <row r="47" spans="2:13" x14ac:dyDescent="0.25">
      <c r="B47" s="1007"/>
      <c r="C47" s="1008"/>
      <c r="D47" s="1008"/>
      <c r="E47" s="1008"/>
      <c r="F47" s="1008"/>
      <c r="G47" s="1009"/>
      <c r="H47" s="1007"/>
      <c r="I47" s="1008"/>
      <c r="J47" s="1008"/>
      <c r="K47" s="1008"/>
      <c r="L47" s="1009"/>
    </row>
    <row r="48" spans="2:13" x14ac:dyDescent="0.25">
      <c r="B48" s="1007"/>
      <c r="C48" s="1008"/>
      <c r="D48" s="1008"/>
      <c r="E48" s="1008"/>
      <c r="F48" s="1008"/>
      <c r="G48" s="1009"/>
      <c r="H48" s="1007"/>
      <c r="I48" s="1008"/>
      <c r="J48" s="1008"/>
      <c r="K48" s="1008"/>
      <c r="L48" s="1009"/>
    </row>
    <row r="49" spans="2:13" x14ac:dyDescent="0.25">
      <c r="B49" s="1007"/>
      <c r="C49" s="1008"/>
      <c r="D49" s="1008"/>
      <c r="E49" s="1008"/>
      <c r="F49" s="1008"/>
      <c r="G49" s="1009"/>
      <c r="H49" s="1007"/>
      <c r="I49" s="1008"/>
      <c r="J49" s="1008"/>
      <c r="K49" s="1008"/>
      <c r="L49" s="1009"/>
    </row>
    <row r="50" spans="2:13" x14ac:dyDescent="0.25">
      <c r="B50" s="1007"/>
      <c r="C50" s="1008"/>
      <c r="D50" s="1008"/>
      <c r="E50" s="1008"/>
      <c r="F50" s="1008"/>
      <c r="G50" s="1009"/>
      <c r="H50" s="1007"/>
      <c r="I50" s="1008"/>
      <c r="J50" s="1008"/>
      <c r="K50" s="1008"/>
      <c r="L50" s="1009"/>
    </row>
    <row r="51" spans="2:13" x14ac:dyDescent="0.25">
      <c r="B51" s="1007"/>
      <c r="C51" s="1008"/>
      <c r="D51" s="1008"/>
      <c r="E51" s="1008"/>
      <c r="F51" s="1008"/>
      <c r="G51" s="1009"/>
      <c r="H51" s="1007"/>
      <c r="I51" s="1008"/>
      <c r="J51" s="1008"/>
      <c r="K51" s="1008"/>
      <c r="L51" s="1009"/>
    </row>
    <row r="52" spans="2:13" x14ac:dyDescent="0.25">
      <c r="B52" s="1007"/>
      <c r="C52" s="1008"/>
      <c r="D52" s="1008"/>
      <c r="E52" s="1008"/>
      <c r="F52" s="1008"/>
      <c r="G52" s="1009"/>
      <c r="H52" s="1007"/>
      <c r="I52" s="1008"/>
      <c r="J52" s="1008"/>
      <c r="K52" s="1008"/>
      <c r="L52" s="1009"/>
    </row>
    <row r="53" spans="2:13" ht="15.75" thickBot="1" x14ac:dyDescent="0.3">
      <c r="B53" s="1007"/>
      <c r="C53" s="1008"/>
      <c r="D53" s="1008"/>
      <c r="E53" s="1008"/>
      <c r="F53" s="1008"/>
      <c r="G53" s="1009"/>
      <c r="H53" s="1007"/>
      <c r="I53" s="1008"/>
      <c r="J53" s="1008"/>
      <c r="K53" s="1008"/>
      <c r="L53" s="1009"/>
    </row>
    <row r="54" spans="2:13" ht="15" customHeight="1" x14ac:dyDescent="0.25">
      <c r="B54" s="1076" t="s">
        <v>1083</v>
      </c>
      <c r="C54" s="1077"/>
      <c r="D54" s="1077"/>
      <c r="E54" s="1077"/>
      <c r="F54" s="1077"/>
      <c r="G54" s="1080"/>
      <c r="H54" s="1076" t="s">
        <v>1084</v>
      </c>
      <c r="I54" s="1077"/>
      <c r="J54" s="1077"/>
      <c r="K54" s="1077"/>
      <c r="L54" s="1077"/>
      <c r="M54" s="1082"/>
    </row>
    <row r="55" spans="2:13" ht="36" customHeight="1" thickBot="1" x14ac:dyDescent="0.3">
      <c r="B55" s="1078"/>
      <c r="C55" s="1079"/>
      <c r="D55" s="1079"/>
      <c r="E55" s="1079"/>
      <c r="F55" s="1079"/>
      <c r="G55" s="1081"/>
      <c r="H55" s="1078"/>
      <c r="I55" s="1079"/>
      <c r="J55" s="1079"/>
      <c r="K55" s="1079"/>
      <c r="L55" s="1079"/>
      <c r="M55" s="1083"/>
    </row>
    <row r="56" spans="2:13" ht="15" customHeight="1" x14ac:dyDescent="0.25">
      <c r="B56" s="1004" t="s">
        <v>610</v>
      </c>
      <c r="C56" s="1005"/>
      <c r="D56" s="1005"/>
      <c r="E56" s="1005"/>
      <c r="F56" s="1005"/>
      <c r="G56" s="1006"/>
      <c r="H56" s="1004" t="s">
        <v>611</v>
      </c>
      <c r="I56" s="1005"/>
      <c r="J56" s="1005"/>
      <c r="K56" s="1005"/>
      <c r="L56" s="1006"/>
    </row>
    <row r="57" spans="2:13" ht="15" customHeight="1" x14ac:dyDescent="0.25">
      <c r="B57" s="1007"/>
      <c r="C57" s="1008"/>
      <c r="D57" s="1008"/>
      <c r="E57" s="1008"/>
      <c r="F57" s="1008"/>
      <c r="G57" s="1009"/>
      <c r="H57" s="1007"/>
      <c r="I57" s="1008"/>
      <c r="J57" s="1008"/>
      <c r="K57" s="1008"/>
      <c r="L57" s="1009"/>
    </row>
    <row r="58" spans="2:13" ht="15" customHeight="1" x14ac:dyDescent="0.25">
      <c r="B58" s="1007"/>
      <c r="C58" s="1008"/>
      <c r="D58" s="1008"/>
      <c r="E58" s="1008"/>
      <c r="F58" s="1008"/>
      <c r="G58" s="1009"/>
      <c r="H58" s="1007"/>
      <c r="I58" s="1008"/>
      <c r="J58" s="1008"/>
      <c r="K58" s="1008"/>
      <c r="L58" s="1009"/>
    </row>
    <row r="59" spans="2:13" ht="15" customHeight="1" x14ac:dyDescent="0.25">
      <c r="B59" s="1007"/>
      <c r="C59" s="1008"/>
      <c r="D59" s="1008"/>
      <c r="E59" s="1008"/>
      <c r="F59" s="1008"/>
      <c r="G59" s="1009"/>
      <c r="H59" s="1007"/>
      <c r="I59" s="1008"/>
      <c r="J59" s="1008"/>
      <c r="K59" s="1008"/>
      <c r="L59" s="1009"/>
    </row>
    <row r="60" spans="2:13" ht="15" customHeight="1" x14ac:dyDescent="0.25">
      <c r="B60" s="1007"/>
      <c r="C60" s="1008"/>
      <c r="D60" s="1008"/>
      <c r="E60" s="1008"/>
      <c r="F60" s="1008"/>
      <c r="G60" s="1009"/>
      <c r="H60" s="1007"/>
      <c r="I60" s="1008"/>
      <c r="J60" s="1008"/>
      <c r="K60" s="1008"/>
      <c r="L60" s="1009"/>
    </row>
    <row r="61" spans="2:13" ht="15" customHeight="1" x14ac:dyDescent="0.25">
      <c r="B61" s="1007"/>
      <c r="C61" s="1008"/>
      <c r="D61" s="1008"/>
      <c r="E61" s="1008"/>
      <c r="F61" s="1008"/>
      <c r="G61" s="1009"/>
      <c r="H61" s="1007"/>
      <c r="I61" s="1008"/>
      <c r="J61" s="1008"/>
      <c r="K61" s="1008"/>
      <c r="L61" s="1009"/>
    </row>
    <row r="62" spans="2:13" ht="15" customHeight="1" x14ac:dyDescent="0.25">
      <c r="B62" s="1007"/>
      <c r="C62" s="1008"/>
      <c r="D62" s="1008"/>
      <c r="E62" s="1008"/>
      <c r="F62" s="1008"/>
      <c r="G62" s="1009"/>
      <c r="H62" s="1007"/>
      <c r="I62" s="1008"/>
      <c r="J62" s="1008"/>
      <c r="K62" s="1008"/>
      <c r="L62" s="1009"/>
    </row>
    <row r="63" spans="2:13" ht="15" customHeight="1" x14ac:dyDescent="0.25">
      <c r="B63" s="1007"/>
      <c r="C63" s="1008"/>
      <c r="D63" s="1008"/>
      <c r="E63" s="1008"/>
      <c r="F63" s="1008"/>
      <c r="G63" s="1009"/>
      <c r="H63" s="1007"/>
      <c r="I63" s="1008"/>
      <c r="J63" s="1008"/>
      <c r="K63" s="1008"/>
      <c r="L63" s="1009"/>
    </row>
    <row r="64" spans="2:13" ht="15" customHeight="1" x14ac:dyDescent="0.25">
      <c r="B64" s="1007"/>
      <c r="C64" s="1008"/>
      <c r="D64" s="1008"/>
      <c r="E64" s="1008"/>
      <c r="F64" s="1008"/>
      <c r="G64" s="1009"/>
      <c r="H64" s="1007"/>
      <c r="I64" s="1008"/>
      <c r="J64" s="1008"/>
      <c r="K64" s="1008"/>
      <c r="L64" s="1009"/>
    </row>
    <row r="65" spans="2:15" ht="15" customHeight="1" x14ac:dyDescent="0.25">
      <c r="B65" s="1007"/>
      <c r="C65" s="1008"/>
      <c r="D65" s="1008"/>
      <c r="E65" s="1008"/>
      <c r="F65" s="1008"/>
      <c r="G65" s="1009"/>
      <c r="H65" s="1007"/>
      <c r="I65" s="1008"/>
      <c r="J65" s="1008"/>
      <c r="K65" s="1008"/>
      <c r="L65" s="1009"/>
    </row>
    <row r="66" spans="2:15" ht="15" customHeight="1" x14ac:dyDescent="0.25">
      <c r="B66" s="1007"/>
      <c r="C66" s="1008"/>
      <c r="D66" s="1008"/>
      <c r="E66" s="1008"/>
      <c r="F66" s="1008"/>
      <c r="G66" s="1009"/>
      <c r="H66" s="1007"/>
      <c r="I66" s="1008"/>
      <c r="J66" s="1008"/>
      <c r="K66" s="1008"/>
      <c r="L66" s="1009"/>
      <c r="O66" s="184"/>
    </row>
    <row r="67" spans="2:15" ht="15" customHeight="1" x14ac:dyDescent="0.25">
      <c r="B67" s="1007"/>
      <c r="C67" s="1008"/>
      <c r="D67" s="1008"/>
      <c r="E67" s="1008"/>
      <c r="F67" s="1008"/>
      <c r="G67" s="1009"/>
      <c r="H67" s="1007"/>
      <c r="I67" s="1008"/>
      <c r="J67" s="1008"/>
      <c r="K67" s="1008"/>
      <c r="L67" s="1009"/>
    </row>
    <row r="68" spans="2:15" ht="15" customHeight="1" x14ac:dyDescent="0.25">
      <c r="B68" s="1007"/>
      <c r="C68" s="1008"/>
      <c r="D68" s="1008"/>
      <c r="E68" s="1008"/>
      <c r="F68" s="1008"/>
      <c r="G68" s="1009"/>
      <c r="H68" s="1007"/>
      <c r="I68" s="1008"/>
      <c r="J68" s="1008"/>
      <c r="K68" s="1008"/>
      <c r="L68" s="1009"/>
    </row>
    <row r="69" spans="2:15" ht="15.75" customHeight="1" thickBot="1" x14ac:dyDescent="0.3">
      <c r="B69" s="1007"/>
      <c r="C69" s="1008"/>
      <c r="D69" s="1008"/>
      <c r="E69" s="1008"/>
      <c r="F69" s="1008"/>
      <c r="G69" s="1009"/>
      <c r="H69" s="1007"/>
      <c r="I69" s="1008"/>
      <c r="J69" s="1008"/>
      <c r="K69" s="1008"/>
      <c r="L69" s="1009"/>
    </row>
    <row r="70" spans="2:15" ht="23.25" customHeight="1" x14ac:dyDescent="0.25">
      <c r="B70" s="1084" t="s">
        <v>1085</v>
      </c>
      <c r="C70" s="1085"/>
      <c r="D70" s="1085"/>
      <c r="E70" s="1085"/>
      <c r="F70" s="1085"/>
      <c r="G70" s="1086"/>
      <c r="H70" s="1076" t="s">
        <v>1086</v>
      </c>
      <c r="I70" s="1077"/>
      <c r="J70" s="1077"/>
      <c r="K70" s="1077"/>
      <c r="L70" s="1077"/>
      <c r="M70" s="1082"/>
    </row>
    <row r="71" spans="2:15" ht="25.5" customHeight="1" thickBot="1" x14ac:dyDescent="0.3">
      <c r="B71" s="1087"/>
      <c r="C71" s="1088"/>
      <c r="D71" s="1088"/>
      <c r="E71" s="1088"/>
      <c r="F71" s="1088"/>
      <c r="G71" s="1089"/>
      <c r="H71" s="1078"/>
      <c r="I71" s="1079"/>
      <c r="J71" s="1079"/>
      <c r="K71" s="1079"/>
      <c r="L71" s="1079"/>
      <c r="M71" s="1083"/>
    </row>
    <row r="72" spans="2:15" ht="25.5" customHeight="1" thickBot="1" x14ac:dyDescent="0.3">
      <c r="B72" s="1090" t="s">
        <v>619</v>
      </c>
      <c r="C72" s="1091"/>
      <c r="D72" s="1091"/>
      <c r="E72" s="1091"/>
      <c r="F72" s="1091"/>
      <c r="G72" s="1091"/>
      <c r="H72" s="1091"/>
      <c r="I72" s="1091"/>
      <c r="J72" s="1091"/>
      <c r="K72" s="1091"/>
      <c r="L72" s="1092"/>
    </row>
    <row r="73" spans="2:15" x14ac:dyDescent="0.25">
      <c r="B73" s="1004" t="s">
        <v>610</v>
      </c>
      <c r="C73" s="1005"/>
      <c r="D73" s="1005"/>
      <c r="E73" s="1005"/>
      <c r="F73" s="1005"/>
      <c r="G73" s="1006"/>
      <c r="H73" s="1004" t="s">
        <v>611</v>
      </c>
      <c r="I73" s="1005"/>
      <c r="J73" s="1005"/>
      <c r="K73" s="1005"/>
      <c r="L73" s="1006"/>
    </row>
    <row r="74" spans="2:15" x14ac:dyDescent="0.25">
      <c r="B74" s="1007"/>
      <c r="C74" s="1008"/>
      <c r="D74" s="1008"/>
      <c r="E74" s="1008"/>
      <c r="F74" s="1008"/>
      <c r="G74" s="1009"/>
      <c r="H74" s="1007"/>
      <c r="I74" s="1008"/>
      <c r="J74" s="1008"/>
      <c r="K74" s="1008"/>
      <c r="L74" s="1009"/>
    </row>
    <row r="75" spans="2:15" x14ac:dyDescent="0.25">
      <c r="B75" s="1007"/>
      <c r="C75" s="1008"/>
      <c r="D75" s="1008"/>
      <c r="E75" s="1008"/>
      <c r="F75" s="1008"/>
      <c r="G75" s="1009"/>
      <c r="H75" s="1007"/>
      <c r="I75" s="1008"/>
      <c r="J75" s="1008"/>
      <c r="K75" s="1008"/>
      <c r="L75" s="1009"/>
    </row>
    <row r="76" spans="2:15" x14ac:dyDescent="0.25">
      <c r="B76" s="1007"/>
      <c r="C76" s="1008"/>
      <c r="D76" s="1008"/>
      <c r="E76" s="1008"/>
      <c r="F76" s="1008"/>
      <c r="G76" s="1009"/>
      <c r="H76" s="1007"/>
      <c r="I76" s="1008"/>
      <c r="J76" s="1008"/>
      <c r="K76" s="1008"/>
      <c r="L76" s="1009"/>
    </row>
    <row r="77" spans="2:15" x14ac:dyDescent="0.25">
      <c r="B77" s="1007"/>
      <c r="C77" s="1008"/>
      <c r="D77" s="1008"/>
      <c r="E77" s="1008"/>
      <c r="F77" s="1008"/>
      <c r="G77" s="1009"/>
      <c r="H77" s="1007"/>
      <c r="I77" s="1008"/>
      <c r="J77" s="1008"/>
      <c r="K77" s="1008"/>
      <c r="L77" s="1009"/>
    </row>
    <row r="78" spans="2:15" x14ac:dyDescent="0.25">
      <c r="B78" s="1007"/>
      <c r="C78" s="1008"/>
      <c r="D78" s="1008"/>
      <c r="E78" s="1008"/>
      <c r="F78" s="1008"/>
      <c r="G78" s="1009"/>
      <c r="H78" s="1007"/>
      <c r="I78" s="1008"/>
      <c r="J78" s="1008"/>
      <c r="K78" s="1008"/>
      <c r="L78" s="1009"/>
    </row>
    <row r="79" spans="2:15" x14ac:dyDescent="0.25">
      <c r="B79" s="1007"/>
      <c r="C79" s="1008"/>
      <c r="D79" s="1008"/>
      <c r="E79" s="1008"/>
      <c r="F79" s="1008"/>
      <c r="G79" s="1009"/>
      <c r="H79" s="1007"/>
      <c r="I79" s="1008"/>
      <c r="J79" s="1008"/>
      <c r="K79" s="1008"/>
      <c r="L79" s="1009"/>
    </row>
    <row r="80" spans="2:15" x14ac:dyDescent="0.25">
      <c r="B80" s="1007"/>
      <c r="C80" s="1008"/>
      <c r="D80" s="1008"/>
      <c r="E80" s="1008"/>
      <c r="F80" s="1008"/>
      <c r="G80" s="1009"/>
      <c r="H80" s="1007"/>
      <c r="I80" s="1008"/>
      <c r="J80" s="1008"/>
      <c r="K80" s="1008"/>
      <c r="L80" s="1009"/>
    </row>
    <row r="81" spans="2:12" x14ac:dyDescent="0.25">
      <c r="B81" s="1007"/>
      <c r="C81" s="1008"/>
      <c r="D81" s="1008"/>
      <c r="E81" s="1008"/>
      <c r="F81" s="1008"/>
      <c r="G81" s="1009"/>
      <c r="H81" s="1007"/>
      <c r="I81" s="1008"/>
      <c r="J81" s="1008"/>
      <c r="K81" s="1008"/>
      <c r="L81" s="1009"/>
    </row>
    <row r="82" spans="2:12" x14ac:dyDescent="0.25">
      <c r="B82" s="1007"/>
      <c r="C82" s="1008"/>
      <c r="D82" s="1008"/>
      <c r="E82" s="1008"/>
      <c r="F82" s="1008"/>
      <c r="G82" s="1009"/>
      <c r="H82" s="1007"/>
      <c r="I82" s="1008"/>
      <c r="J82" s="1008"/>
      <c r="K82" s="1008"/>
      <c r="L82" s="1009"/>
    </row>
    <row r="83" spans="2:12" x14ac:dyDescent="0.25">
      <c r="B83" s="1007"/>
      <c r="C83" s="1008"/>
      <c r="D83" s="1008"/>
      <c r="E83" s="1008"/>
      <c r="F83" s="1008"/>
      <c r="G83" s="1009"/>
      <c r="H83" s="1007"/>
      <c r="I83" s="1008"/>
      <c r="J83" s="1008"/>
      <c r="K83" s="1008"/>
      <c r="L83" s="1009"/>
    </row>
    <row r="84" spans="2:12" x14ac:dyDescent="0.25">
      <c r="B84" s="1007"/>
      <c r="C84" s="1008"/>
      <c r="D84" s="1008"/>
      <c r="E84" s="1008"/>
      <c r="F84" s="1008"/>
      <c r="G84" s="1009"/>
      <c r="H84" s="1007"/>
      <c r="I84" s="1008"/>
      <c r="J84" s="1008"/>
      <c r="K84" s="1008"/>
      <c r="L84" s="1009"/>
    </row>
    <row r="85" spans="2:12" x14ac:dyDescent="0.25">
      <c r="B85" s="1007"/>
      <c r="C85" s="1008"/>
      <c r="D85" s="1008"/>
      <c r="E85" s="1008"/>
      <c r="F85" s="1008"/>
      <c r="G85" s="1009"/>
      <c r="H85" s="1007"/>
      <c r="I85" s="1008"/>
      <c r="J85" s="1008"/>
      <c r="K85" s="1008"/>
      <c r="L85" s="1009"/>
    </row>
    <row r="86" spans="2:12" ht="15.75" thickBot="1" x14ac:dyDescent="0.3">
      <c r="B86" s="1007"/>
      <c r="C86" s="1008"/>
      <c r="D86" s="1008"/>
      <c r="E86" s="1008"/>
      <c r="F86" s="1008"/>
      <c r="G86" s="1009"/>
      <c r="H86" s="1007"/>
      <c r="I86" s="1008"/>
      <c r="J86" s="1008"/>
      <c r="K86" s="1008"/>
      <c r="L86" s="1009"/>
    </row>
    <row r="87" spans="2:12" ht="24.75" customHeight="1" x14ac:dyDescent="0.25">
      <c r="B87" s="1076" t="s">
        <v>790</v>
      </c>
      <c r="C87" s="1077"/>
      <c r="D87" s="1077"/>
      <c r="E87" s="1077"/>
      <c r="F87" s="1077"/>
      <c r="G87" s="1080"/>
      <c r="H87" s="1076" t="s">
        <v>834</v>
      </c>
      <c r="I87" s="1077"/>
      <c r="J87" s="1077"/>
      <c r="K87" s="1077"/>
      <c r="L87" s="1077"/>
    </row>
    <row r="88" spans="2:12" ht="18.75" customHeight="1" thickBot="1" x14ac:dyDescent="0.3">
      <c r="B88" s="1078"/>
      <c r="C88" s="1079"/>
      <c r="D88" s="1079"/>
      <c r="E88" s="1079"/>
      <c r="F88" s="1079"/>
      <c r="G88" s="1081"/>
      <c r="H88" s="1078"/>
      <c r="I88" s="1079"/>
      <c r="J88" s="1079"/>
      <c r="K88" s="1079"/>
      <c r="L88" s="1079"/>
    </row>
    <row r="89" spans="2:12" x14ac:dyDescent="0.25">
      <c r="B89" s="1004"/>
      <c r="C89" s="1005"/>
      <c r="D89" s="1005"/>
      <c r="E89" s="1005"/>
      <c r="F89" s="1005"/>
      <c r="G89" s="1006"/>
      <c r="H89" s="1004"/>
      <c r="I89" s="1005"/>
      <c r="J89" s="1005"/>
      <c r="K89" s="1005"/>
      <c r="L89" s="1006"/>
    </row>
    <row r="90" spans="2:12" x14ac:dyDescent="0.25">
      <c r="B90" s="1007"/>
      <c r="C90" s="1008"/>
      <c r="D90" s="1008"/>
      <c r="E90" s="1008"/>
      <c r="F90" s="1008"/>
      <c r="G90" s="1009"/>
      <c r="H90" s="1007"/>
      <c r="I90" s="1008"/>
      <c r="J90" s="1008"/>
      <c r="K90" s="1008"/>
      <c r="L90" s="1009"/>
    </row>
    <row r="91" spans="2:12" x14ac:dyDescent="0.25">
      <c r="B91" s="1007"/>
      <c r="C91" s="1008"/>
      <c r="D91" s="1008"/>
      <c r="E91" s="1008"/>
      <c r="F91" s="1008"/>
      <c r="G91" s="1009"/>
      <c r="H91" s="1007"/>
      <c r="I91" s="1008"/>
      <c r="J91" s="1008"/>
      <c r="K91" s="1008"/>
      <c r="L91" s="1009"/>
    </row>
    <row r="92" spans="2:12" x14ac:dyDescent="0.25">
      <c r="B92" s="1007"/>
      <c r="C92" s="1008"/>
      <c r="D92" s="1008"/>
      <c r="E92" s="1008"/>
      <c r="F92" s="1008"/>
      <c r="G92" s="1009"/>
      <c r="H92" s="1007"/>
      <c r="I92" s="1008"/>
      <c r="J92" s="1008"/>
      <c r="K92" s="1008"/>
      <c r="L92" s="1009"/>
    </row>
    <row r="93" spans="2:12" x14ac:dyDescent="0.25">
      <c r="B93" s="1007"/>
      <c r="C93" s="1008"/>
      <c r="D93" s="1008"/>
      <c r="E93" s="1008"/>
      <c r="F93" s="1008"/>
      <c r="G93" s="1009"/>
      <c r="H93" s="1007"/>
      <c r="I93" s="1008"/>
      <c r="J93" s="1008"/>
      <c r="K93" s="1008"/>
      <c r="L93" s="1009"/>
    </row>
    <row r="94" spans="2:12" x14ac:dyDescent="0.25">
      <c r="B94" s="1007"/>
      <c r="C94" s="1008"/>
      <c r="D94" s="1008"/>
      <c r="E94" s="1008"/>
      <c r="F94" s="1008"/>
      <c r="G94" s="1009"/>
      <c r="H94" s="1007"/>
      <c r="I94" s="1008"/>
      <c r="J94" s="1008"/>
      <c r="K94" s="1008"/>
      <c r="L94" s="1009"/>
    </row>
    <row r="95" spans="2:12" x14ac:dyDescent="0.25">
      <c r="B95" s="1007"/>
      <c r="C95" s="1008"/>
      <c r="D95" s="1008"/>
      <c r="E95" s="1008"/>
      <c r="F95" s="1008"/>
      <c r="G95" s="1009"/>
      <c r="H95" s="1007"/>
      <c r="I95" s="1008"/>
      <c r="J95" s="1008"/>
      <c r="K95" s="1008"/>
      <c r="L95" s="1009"/>
    </row>
    <row r="96" spans="2:12" x14ac:dyDescent="0.25">
      <c r="B96" s="1007"/>
      <c r="C96" s="1008"/>
      <c r="D96" s="1008"/>
      <c r="E96" s="1008"/>
      <c r="F96" s="1008"/>
      <c r="G96" s="1009"/>
      <c r="H96" s="1007"/>
      <c r="I96" s="1008"/>
      <c r="J96" s="1008"/>
      <c r="K96" s="1008"/>
      <c r="L96" s="1009"/>
    </row>
    <row r="97" spans="2:12" x14ac:dyDescent="0.25">
      <c r="B97" s="1007"/>
      <c r="C97" s="1008"/>
      <c r="D97" s="1008"/>
      <c r="E97" s="1008"/>
      <c r="F97" s="1008"/>
      <c r="G97" s="1009"/>
      <c r="H97" s="1007"/>
      <c r="I97" s="1008"/>
      <c r="J97" s="1008"/>
      <c r="K97" s="1008"/>
      <c r="L97" s="1009"/>
    </row>
    <row r="98" spans="2:12" x14ac:dyDescent="0.25">
      <c r="B98" s="1007"/>
      <c r="C98" s="1008"/>
      <c r="D98" s="1008"/>
      <c r="E98" s="1008"/>
      <c r="F98" s="1008"/>
      <c r="G98" s="1009"/>
      <c r="H98" s="1007"/>
      <c r="I98" s="1008"/>
      <c r="J98" s="1008"/>
      <c r="K98" s="1008"/>
      <c r="L98" s="1009"/>
    </row>
    <row r="99" spans="2:12" x14ac:dyDescent="0.25">
      <c r="B99" s="1007"/>
      <c r="C99" s="1008"/>
      <c r="D99" s="1008"/>
      <c r="E99" s="1008"/>
      <c r="F99" s="1008"/>
      <c r="G99" s="1009"/>
      <c r="H99" s="1007"/>
      <c r="I99" s="1008"/>
      <c r="J99" s="1008"/>
      <c r="K99" s="1008"/>
      <c r="L99" s="1009"/>
    </row>
    <row r="100" spans="2:12" x14ac:dyDescent="0.25">
      <c r="B100" s="1007"/>
      <c r="C100" s="1008"/>
      <c r="D100" s="1008"/>
      <c r="E100" s="1008"/>
      <c r="F100" s="1008"/>
      <c r="G100" s="1009"/>
      <c r="H100" s="1007"/>
      <c r="I100" s="1008"/>
      <c r="J100" s="1008"/>
      <c r="K100" s="1008"/>
      <c r="L100" s="1009"/>
    </row>
    <row r="101" spans="2:12" x14ac:dyDescent="0.25">
      <c r="B101" s="1007"/>
      <c r="C101" s="1008"/>
      <c r="D101" s="1008"/>
      <c r="E101" s="1008"/>
      <c r="F101" s="1008"/>
      <c r="G101" s="1009"/>
      <c r="H101" s="1007"/>
      <c r="I101" s="1008"/>
      <c r="J101" s="1008"/>
      <c r="K101" s="1008"/>
      <c r="L101" s="1009"/>
    </row>
    <row r="102" spans="2:12" ht="15.75" thickBot="1" x14ac:dyDescent="0.3">
      <c r="B102" s="1007"/>
      <c r="C102" s="1008"/>
      <c r="D102" s="1008"/>
      <c r="E102" s="1008"/>
      <c r="F102" s="1008"/>
      <c r="G102" s="1009"/>
      <c r="H102" s="1007"/>
      <c r="I102" s="1008"/>
      <c r="J102" s="1008"/>
      <c r="K102" s="1008"/>
      <c r="L102" s="1009"/>
    </row>
    <row r="103" spans="2:12" ht="15.75" customHeight="1" x14ac:dyDescent="0.25">
      <c r="B103" s="1076" t="s">
        <v>1087</v>
      </c>
      <c r="C103" s="1077"/>
      <c r="D103" s="1077"/>
      <c r="E103" s="1077"/>
      <c r="F103" s="1077"/>
      <c r="G103" s="1077"/>
      <c r="H103" s="1077"/>
      <c r="I103" s="1077"/>
      <c r="J103" s="1077"/>
      <c r="K103" s="1077"/>
      <c r="L103" s="1077"/>
    </row>
    <row r="104" spans="2:12" ht="31.5" customHeight="1" thickBot="1" x14ac:dyDescent="0.3">
      <c r="B104" s="1078"/>
      <c r="C104" s="1079"/>
      <c r="D104" s="1079"/>
      <c r="E104" s="1079"/>
      <c r="F104" s="1079"/>
      <c r="G104" s="1079"/>
      <c r="H104" s="1079"/>
      <c r="I104" s="1079"/>
      <c r="J104" s="1079"/>
      <c r="K104" s="1079"/>
      <c r="L104" s="1079"/>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45"/>
  <sheetViews>
    <sheetView view="pageBreakPreview" zoomScale="85" zoomScaleNormal="100" zoomScaleSheetLayoutView="85" zoomScalePageLayoutView="110" workbookViewId="0">
      <selection activeCell="N24" sqref="N24"/>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1010" t="s">
        <v>329</v>
      </c>
      <c r="C1" s="1011"/>
      <c r="D1" s="1011"/>
      <c r="E1" s="1011"/>
      <c r="F1" s="1011"/>
      <c r="G1" s="1011"/>
      <c r="H1" s="1011"/>
      <c r="I1" s="1011"/>
      <c r="J1" s="1011"/>
      <c r="K1" s="1011"/>
      <c r="L1" s="1012"/>
    </row>
    <row r="2" spans="2:12" ht="11.25" customHeight="1" x14ac:dyDescent="0.25">
      <c r="B2" s="1013"/>
      <c r="C2" s="1014"/>
      <c r="D2" s="1014"/>
      <c r="E2" s="1014"/>
      <c r="F2" s="1014"/>
      <c r="G2" s="1014"/>
      <c r="H2" s="1014"/>
      <c r="I2" s="1014"/>
      <c r="J2" s="1014"/>
      <c r="K2" s="1014"/>
      <c r="L2" s="1015"/>
    </row>
    <row r="3" spans="2:12" ht="24.95" customHeight="1" thickBot="1" x14ac:dyDescent="0.3">
      <c r="B3" s="1128" t="s">
        <v>375</v>
      </c>
      <c r="C3" s="1129"/>
      <c r="D3" s="1129"/>
      <c r="E3" s="1130"/>
      <c r="F3" s="173">
        <v>44070</v>
      </c>
      <c r="G3" s="1128" t="s">
        <v>376</v>
      </c>
      <c r="H3" s="1129"/>
      <c r="I3" s="1018"/>
      <c r="J3" s="1131">
        <v>44076</v>
      </c>
      <c r="K3" s="1132"/>
      <c r="L3" s="1133"/>
    </row>
    <row r="4" spans="2:12" ht="24.95" customHeight="1" x14ac:dyDescent="0.25">
      <c r="B4" s="1134" t="s">
        <v>327</v>
      </c>
      <c r="C4" s="1135"/>
      <c r="D4" s="1135"/>
      <c r="E4" s="1135"/>
      <c r="F4" s="1135"/>
      <c r="G4" s="1135"/>
      <c r="H4" s="1136"/>
      <c r="I4" s="158" t="s">
        <v>592</v>
      </c>
      <c r="J4" s="193" t="s">
        <v>2</v>
      </c>
      <c r="K4" s="1028" t="s">
        <v>0</v>
      </c>
      <c r="L4" s="1029"/>
    </row>
    <row r="5" spans="2:12" ht="24.95" customHeight="1" thickBot="1" x14ac:dyDescent="0.3">
      <c r="B5" s="1137"/>
      <c r="C5" s="1138"/>
      <c r="D5" s="1138"/>
      <c r="E5" s="1138"/>
      <c r="F5" s="1138"/>
      <c r="G5" s="1138"/>
      <c r="H5" s="1139"/>
      <c r="I5" s="179" t="s">
        <v>593</v>
      </c>
      <c r="J5" s="156">
        <v>2</v>
      </c>
      <c r="K5" s="1102" t="s">
        <v>377</v>
      </c>
      <c r="L5" s="1103"/>
    </row>
    <row r="6" spans="2:12" ht="15.75" customHeight="1" x14ac:dyDescent="0.25">
      <c r="B6" s="1007" t="s">
        <v>546</v>
      </c>
      <c r="C6" s="1008"/>
      <c r="D6" s="1008"/>
      <c r="E6" s="1008"/>
      <c r="F6" s="1008"/>
      <c r="G6" s="1009"/>
      <c r="H6" s="1004" t="s">
        <v>547</v>
      </c>
      <c r="I6" s="1005"/>
      <c r="J6" s="1005"/>
      <c r="K6" s="1005"/>
      <c r="L6" s="1006"/>
    </row>
    <row r="7" spans="2:12" x14ac:dyDescent="0.25">
      <c r="B7" s="1007"/>
      <c r="C7" s="1008"/>
      <c r="D7" s="1008"/>
      <c r="E7" s="1008"/>
      <c r="F7" s="1008"/>
      <c r="G7" s="1009"/>
      <c r="H7" s="1007"/>
      <c r="I7" s="1008"/>
      <c r="J7" s="1008"/>
      <c r="K7" s="1008"/>
      <c r="L7" s="1009"/>
    </row>
    <row r="8" spans="2:12" x14ac:dyDescent="0.25">
      <c r="B8" s="1007"/>
      <c r="C8" s="1008"/>
      <c r="D8" s="1008"/>
      <c r="E8" s="1008"/>
      <c r="F8" s="1008"/>
      <c r="G8" s="1009"/>
      <c r="H8" s="1007"/>
      <c r="I8" s="1008"/>
      <c r="J8" s="1008"/>
      <c r="K8" s="1008"/>
      <c r="L8" s="1009"/>
    </row>
    <row r="9" spans="2:12" x14ac:dyDescent="0.25">
      <c r="B9" s="1007"/>
      <c r="C9" s="1008"/>
      <c r="D9" s="1008"/>
      <c r="E9" s="1008"/>
      <c r="F9" s="1008"/>
      <c r="G9" s="1009"/>
      <c r="H9" s="1007"/>
      <c r="I9" s="1008"/>
      <c r="J9" s="1008"/>
      <c r="K9" s="1008"/>
      <c r="L9" s="1009"/>
    </row>
    <row r="10" spans="2:12" x14ac:dyDescent="0.25">
      <c r="B10" s="1007"/>
      <c r="C10" s="1008"/>
      <c r="D10" s="1008"/>
      <c r="E10" s="1008"/>
      <c r="F10" s="1008"/>
      <c r="G10" s="1009"/>
      <c r="H10" s="1007"/>
      <c r="I10" s="1008"/>
      <c r="J10" s="1008"/>
      <c r="K10" s="1008"/>
      <c r="L10" s="1009"/>
    </row>
    <row r="11" spans="2:12" x14ac:dyDescent="0.25">
      <c r="B11" s="1007"/>
      <c r="C11" s="1008"/>
      <c r="D11" s="1008"/>
      <c r="E11" s="1008"/>
      <c r="F11" s="1008"/>
      <c r="G11" s="1009"/>
      <c r="H11" s="1007"/>
      <c r="I11" s="1008"/>
      <c r="J11" s="1008"/>
      <c r="K11" s="1008"/>
      <c r="L11" s="1009"/>
    </row>
    <row r="12" spans="2:12" x14ac:dyDescent="0.25">
      <c r="B12" s="1007"/>
      <c r="C12" s="1008"/>
      <c r="D12" s="1008"/>
      <c r="E12" s="1008"/>
      <c r="F12" s="1008"/>
      <c r="G12" s="1009"/>
      <c r="H12" s="1007"/>
      <c r="I12" s="1008"/>
      <c r="J12" s="1008"/>
      <c r="K12" s="1008"/>
      <c r="L12" s="1009"/>
    </row>
    <row r="13" spans="2:12" x14ac:dyDescent="0.25">
      <c r="B13" s="1007"/>
      <c r="C13" s="1008"/>
      <c r="D13" s="1008"/>
      <c r="E13" s="1008"/>
      <c r="F13" s="1008"/>
      <c r="G13" s="1009"/>
      <c r="H13" s="1007"/>
      <c r="I13" s="1008"/>
      <c r="J13" s="1008"/>
      <c r="K13" s="1008"/>
      <c r="L13" s="1009"/>
    </row>
    <row r="14" spans="2:12" x14ac:dyDescent="0.25">
      <c r="B14" s="1007"/>
      <c r="C14" s="1008"/>
      <c r="D14" s="1008"/>
      <c r="E14" s="1008"/>
      <c r="F14" s="1008"/>
      <c r="G14" s="1009"/>
      <c r="H14" s="1007"/>
      <c r="I14" s="1008"/>
      <c r="J14" s="1008"/>
      <c r="K14" s="1008"/>
      <c r="L14" s="1009"/>
    </row>
    <row r="15" spans="2:12" x14ac:dyDescent="0.25">
      <c r="B15" s="1007"/>
      <c r="C15" s="1008"/>
      <c r="D15" s="1008"/>
      <c r="E15" s="1008"/>
      <c r="F15" s="1008"/>
      <c r="G15" s="1009"/>
      <c r="H15" s="1007"/>
      <c r="I15" s="1008"/>
      <c r="J15" s="1008"/>
      <c r="K15" s="1008"/>
      <c r="L15" s="1009"/>
    </row>
    <row r="16" spans="2:12" x14ac:dyDescent="0.25">
      <c r="B16" s="1007"/>
      <c r="C16" s="1008"/>
      <c r="D16" s="1008"/>
      <c r="E16" s="1008"/>
      <c r="F16" s="1008"/>
      <c r="G16" s="1009"/>
      <c r="H16" s="1007"/>
      <c r="I16" s="1008"/>
      <c r="J16" s="1008"/>
      <c r="K16" s="1008"/>
      <c r="L16" s="1009"/>
    </row>
    <row r="17" spans="2:13" x14ac:dyDescent="0.25">
      <c r="B17" s="1007"/>
      <c r="C17" s="1008"/>
      <c r="D17" s="1008"/>
      <c r="E17" s="1008"/>
      <c r="F17" s="1008"/>
      <c r="G17" s="1009"/>
      <c r="H17" s="1007"/>
      <c r="I17" s="1008"/>
      <c r="J17" s="1008"/>
      <c r="K17" s="1008"/>
      <c r="L17" s="1009"/>
    </row>
    <row r="18" spans="2:13" x14ac:dyDescent="0.25">
      <c r="B18" s="1007"/>
      <c r="C18" s="1008"/>
      <c r="D18" s="1008"/>
      <c r="E18" s="1008"/>
      <c r="F18" s="1008"/>
      <c r="G18" s="1009"/>
      <c r="H18" s="1007"/>
      <c r="I18" s="1008"/>
      <c r="J18" s="1008"/>
      <c r="K18" s="1008"/>
      <c r="L18" s="1009"/>
    </row>
    <row r="19" spans="2:13" ht="15.75" thickBot="1" x14ac:dyDescent="0.3">
      <c r="B19" s="1122"/>
      <c r="C19" s="1123"/>
      <c r="D19" s="1123"/>
      <c r="E19" s="1123"/>
      <c r="F19" s="1123"/>
      <c r="G19" s="1124"/>
      <c r="H19" s="1122"/>
      <c r="I19" s="1123"/>
      <c r="J19" s="1123"/>
      <c r="K19" s="1123"/>
      <c r="L19" s="1124"/>
    </row>
    <row r="20" spans="2:13" ht="25.5" customHeight="1" x14ac:dyDescent="0.25">
      <c r="B20" s="1114" t="s">
        <v>1142</v>
      </c>
      <c r="C20" s="1115"/>
      <c r="D20" s="1115"/>
      <c r="E20" s="1115"/>
      <c r="F20" s="1115"/>
      <c r="G20" s="1116"/>
      <c r="H20" s="1114" t="s">
        <v>1143</v>
      </c>
      <c r="I20" s="1115"/>
      <c r="J20" s="1115"/>
      <c r="K20" s="1115"/>
      <c r="L20" s="1115"/>
      <c r="M20" s="1116"/>
    </row>
    <row r="21" spans="2:13" ht="23.25" customHeight="1" thickBot="1" x14ac:dyDescent="0.3">
      <c r="B21" s="1117"/>
      <c r="C21" s="1118"/>
      <c r="D21" s="1118"/>
      <c r="E21" s="1118"/>
      <c r="F21" s="1118"/>
      <c r="G21" s="1119"/>
      <c r="H21" s="1117"/>
      <c r="I21" s="1118"/>
      <c r="J21" s="1118"/>
      <c r="K21" s="1118"/>
      <c r="L21" s="1118"/>
      <c r="M21" s="1119"/>
    </row>
    <row r="22" spans="2:13" ht="15.75" customHeight="1" x14ac:dyDescent="0.25">
      <c r="B22" s="1007" t="s">
        <v>546</v>
      </c>
      <c r="C22" s="1008"/>
      <c r="D22" s="1008"/>
      <c r="E22" s="1008"/>
      <c r="F22" s="1008"/>
      <c r="G22" s="1009"/>
      <c r="H22" s="1004" t="s">
        <v>547</v>
      </c>
      <c r="I22" s="1005"/>
      <c r="J22" s="1005"/>
      <c r="K22" s="1005"/>
      <c r="L22" s="1006"/>
    </row>
    <row r="23" spans="2:13" x14ac:dyDescent="0.25">
      <c r="B23" s="1007"/>
      <c r="C23" s="1008"/>
      <c r="D23" s="1008"/>
      <c r="E23" s="1008"/>
      <c r="F23" s="1008"/>
      <c r="G23" s="1009"/>
      <c r="H23" s="1007"/>
      <c r="I23" s="1008"/>
      <c r="J23" s="1008"/>
      <c r="K23" s="1008"/>
      <c r="L23" s="1009"/>
    </row>
    <row r="24" spans="2:13" x14ac:dyDescent="0.25">
      <c r="B24" s="1007"/>
      <c r="C24" s="1008"/>
      <c r="D24" s="1008"/>
      <c r="E24" s="1008"/>
      <c r="F24" s="1008"/>
      <c r="G24" s="1009"/>
      <c r="H24" s="1007"/>
      <c r="I24" s="1008"/>
      <c r="J24" s="1008"/>
      <c r="K24" s="1008"/>
      <c r="L24" s="1009"/>
    </row>
    <row r="25" spans="2:13" x14ac:dyDescent="0.25">
      <c r="B25" s="1007"/>
      <c r="C25" s="1008"/>
      <c r="D25" s="1008"/>
      <c r="E25" s="1008"/>
      <c r="F25" s="1008"/>
      <c r="G25" s="1009"/>
      <c r="H25" s="1007"/>
      <c r="I25" s="1008"/>
      <c r="J25" s="1008"/>
      <c r="K25" s="1008"/>
      <c r="L25" s="1009"/>
    </row>
    <row r="26" spans="2:13" x14ac:dyDescent="0.25">
      <c r="B26" s="1007"/>
      <c r="C26" s="1008"/>
      <c r="D26" s="1008"/>
      <c r="E26" s="1008"/>
      <c r="F26" s="1008"/>
      <c r="G26" s="1009"/>
      <c r="H26" s="1007"/>
      <c r="I26" s="1008"/>
      <c r="J26" s="1008"/>
      <c r="K26" s="1008"/>
      <c r="L26" s="1009"/>
    </row>
    <row r="27" spans="2:13" x14ac:dyDescent="0.25">
      <c r="B27" s="1007"/>
      <c r="C27" s="1008"/>
      <c r="D27" s="1008"/>
      <c r="E27" s="1008"/>
      <c r="F27" s="1008"/>
      <c r="G27" s="1009"/>
      <c r="H27" s="1007"/>
      <c r="I27" s="1008"/>
      <c r="J27" s="1008"/>
      <c r="K27" s="1008"/>
      <c r="L27" s="1009"/>
    </row>
    <row r="28" spans="2:13" x14ac:dyDescent="0.25">
      <c r="B28" s="1007"/>
      <c r="C28" s="1008"/>
      <c r="D28" s="1008"/>
      <c r="E28" s="1008"/>
      <c r="F28" s="1008"/>
      <c r="G28" s="1009"/>
      <c r="H28" s="1007"/>
      <c r="I28" s="1008"/>
      <c r="J28" s="1008"/>
      <c r="K28" s="1008"/>
      <c r="L28" s="1009"/>
    </row>
    <row r="29" spans="2:13" x14ac:dyDescent="0.25">
      <c r="B29" s="1007"/>
      <c r="C29" s="1008"/>
      <c r="D29" s="1008"/>
      <c r="E29" s="1008"/>
      <c r="F29" s="1008"/>
      <c r="G29" s="1009"/>
      <c r="H29" s="1007"/>
      <c r="I29" s="1008"/>
      <c r="J29" s="1008"/>
      <c r="K29" s="1008"/>
      <c r="L29" s="1009"/>
    </row>
    <row r="30" spans="2:13" x14ac:dyDescent="0.25">
      <c r="B30" s="1007"/>
      <c r="C30" s="1008"/>
      <c r="D30" s="1008"/>
      <c r="E30" s="1008"/>
      <c r="F30" s="1008"/>
      <c r="G30" s="1009"/>
      <c r="H30" s="1007"/>
      <c r="I30" s="1008"/>
      <c r="J30" s="1008"/>
      <c r="K30" s="1008"/>
      <c r="L30" s="1009"/>
    </row>
    <row r="31" spans="2:13" x14ac:dyDescent="0.25">
      <c r="B31" s="1007"/>
      <c r="C31" s="1008"/>
      <c r="D31" s="1008"/>
      <c r="E31" s="1008"/>
      <c r="F31" s="1008"/>
      <c r="G31" s="1009"/>
      <c r="H31" s="1007"/>
      <c r="I31" s="1008"/>
      <c r="J31" s="1008"/>
      <c r="K31" s="1008"/>
      <c r="L31" s="1009"/>
    </row>
    <row r="32" spans="2:13" x14ac:dyDescent="0.25">
      <c r="B32" s="1007"/>
      <c r="C32" s="1008"/>
      <c r="D32" s="1008"/>
      <c r="E32" s="1008"/>
      <c r="F32" s="1008"/>
      <c r="G32" s="1009"/>
      <c r="H32" s="1007"/>
      <c r="I32" s="1008"/>
      <c r="J32" s="1008"/>
      <c r="K32" s="1008"/>
      <c r="L32" s="1009"/>
    </row>
    <row r="33" spans="2:13" x14ac:dyDescent="0.25">
      <c r="B33" s="1007"/>
      <c r="C33" s="1008"/>
      <c r="D33" s="1008"/>
      <c r="E33" s="1008"/>
      <c r="F33" s="1008"/>
      <c r="G33" s="1009"/>
      <c r="H33" s="1007"/>
      <c r="I33" s="1008"/>
      <c r="J33" s="1008"/>
      <c r="K33" s="1008"/>
      <c r="L33" s="1009"/>
    </row>
    <row r="34" spans="2:13" x14ac:dyDescent="0.25">
      <c r="B34" s="1007"/>
      <c r="C34" s="1008"/>
      <c r="D34" s="1008"/>
      <c r="E34" s="1008"/>
      <c r="F34" s="1008"/>
      <c r="G34" s="1009"/>
      <c r="H34" s="1007"/>
      <c r="I34" s="1008"/>
      <c r="J34" s="1008"/>
      <c r="K34" s="1008"/>
      <c r="L34" s="1009"/>
    </row>
    <row r="35" spans="2:13" ht="15.75" thickBot="1" x14ac:dyDescent="0.3">
      <c r="B35" s="1122"/>
      <c r="C35" s="1123"/>
      <c r="D35" s="1123"/>
      <c r="E35" s="1123"/>
      <c r="F35" s="1123"/>
      <c r="G35" s="1124"/>
      <c r="H35" s="1122"/>
      <c r="I35" s="1123"/>
      <c r="J35" s="1123"/>
      <c r="K35" s="1123"/>
      <c r="L35" s="1124"/>
    </row>
    <row r="36" spans="2:13" ht="25.5" customHeight="1" x14ac:dyDescent="0.25">
      <c r="B36" s="1114" t="s">
        <v>1144</v>
      </c>
      <c r="C36" s="1115"/>
      <c r="D36" s="1115"/>
      <c r="E36" s="1115"/>
      <c r="F36" s="1115"/>
      <c r="G36" s="1116"/>
      <c r="H36" s="1125" t="s">
        <v>1145</v>
      </c>
      <c r="I36" s="1126"/>
      <c r="J36" s="1126"/>
      <c r="K36" s="1126"/>
      <c r="L36" s="1126"/>
      <c r="M36" s="1127"/>
    </row>
    <row r="37" spans="2:13" ht="23.25" customHeight="1" thickBot="1" x14ac:dyDescent="0.3">
      <c r="B37" s="1117"/>
      <c r="C37" s="1118"/>
      <c r="D37" s="1118"/>
      <c r="E37" s="1118"/>
      <c r="F37" s="1118"/>
      <c r="G37" s="1119"/>
      <c r="H37" s="1125"/>
      <c r="I37" s="1126"/>
      <c r="J37" s="1126"/>
      <c r="K37" s="1126"/>
      <c r="L37" s="1126"/>
      <c r="M37" s="1127"/>
    </row>
    <row r="38" spans="2:13" ht="15.75" customHeight="1" x14ac:dyDescent="0.25">
      <c r="B38" s="1007" t="s">
        <v>546</v>
      </c>
      <c r="C38" s="1008"/>
      <c r="D38" s="1008"/>
      <c r="E38" s="1008"/>
      <c r="F38" s="1008"/>
      <c r="G38" s="1009"/>
      <c r="H38" s="1004" t="s">
        <v>547</v>
      </c>
      <c r="I38" s="1005"/>
      <c r="J38" s="1005"/>
      <c r="K38" s="1005"/>
      <c r="L38" s="1006"/>
    </row>
    <row r="39" spans="2:13" x14ac:dyDescent="0.25">
      <c r="B39" s="1007"/>
      <c r="C39" s="1008"/>
      <c r="D39" s="1008"/>
      <c r="E39" s="1008"/>
      <c r="F39" s="1008"/>
      <c r="G39" s="1009"/>
      <c r="H39" s="1007"/>
      <c r="I39" s="1008"/>
      <c r="J39" s="1008"/>
      <c r="K39" s="1008"/>
      <c r="L39" s="1009"/>
    </row>
    <row r="40" spans="2:13" x14ac:dyDescent="0.25">
      <c r="B40" s="1007"/>
      <c r="C40" s="1008"/>
      <c r="D40" s="1008"/>
      <c r="E40" s="1008"/>
      <c r="F40" s="1008"/>
      <c r="G40" s="1009"/>
      <c r="H40" s="1007"/>
      <c r="I40" s="1008"/>
      <c r="J40" s="1008"/>
      <c r="K40" s="1008"/>
      <c r="L40" s="1009"/>
    </row>
    <row r="41" spans="2:13" x14ac:dyDescent="0.25">
      <c r="B41" s="1007"/>
      <c r="C41" s="1008"/>
      <c r="D41" s="1008"/>
      <c r="E41" s="1008"/>
      <c r="F41" s="1008"/>
      <c r="G41" s="1009"/>
      <c r="H41" s="1007"/>
      <c r="I41" s="1008"/>
      <c r="J41" s="1008"/>
      <c r="K41" s="1008"/>
      <c r="L41" s="1009"/>
    </row>
    <row r="42" spans="2:13" x14ac:dyDescent="0.25">
      <c r="B42" s="1007"/>
      <c r="C42" s="1008"/>
      <c r="D42" s="1008"/>
      <c r="E42" s="1008"/>
      <c r="F42" s="1008"/>
      <c r="G42" s="1009"/>
      <c r="H42" s="1007"/>
      <c r="I42" s="1008"/>
      <c r="J42" s="1008"/>
      <c r="K42" s="1008"/>
      <c r="L42" s="1009"/>
    </row>
    <row r="43" spans="2:13" x14ac:dyDescent="0.25">
      <c r="B43" s="1007"/>
      <c r="C43" s="1008"/>
      <c r="D43" s="1008"/>
      <c r="E43" s="1008"/>
      <c r="F43" s="1008"/>
      <c r="G43" s="1009"/>
      <c r="H43" s="1007"/>
      <c r="I43" s="1008"/>
      <c r="J43" s="1008"/>
      <c r="K43" s="1008"/>
      <c r="L43" s="1009"/>
    </row>
    <row r="44" spans="2:13" x14ac:dyDescent="0.25">
      <c r="B44" s="1007"/>
      <c r="C44" s="1008"/>
      <c r="D44" s="1008"/>
      <c r="E44" s="1008"/>
      <c r="F44" s="1008"/>
      <c r="G44" s="1009"/>
      <c r="H44" s="1007"/>
      <c r="I44" s="1008"/>
      <c r="J44" s="1008"/>
      <c r="K44" s="1008"/>
      <c r="L44" s="1009"/>
    </row>
    <row r="45" spans="2:13" x14ac:dyDescent="0.25">
      <c r="B45" s="1007"/>
      <c r="C45" s="1008"/>
      <c r="D45" s="1008"/>
      <c r="E45" s="1008"/>
      <c r="F45" s="1008"/>
      <c r="G45" s="1009"/>
      <c r="H45" s="1007"/>
      <c r="I45" s="1008"/>
      <c r="J45" s="1008"/>
      <c r="K45" s="1008"/>
      <c r="L45" s="1009"/>
    </row>
    <row r="46" spans="2:13" x14ac:dyDescent="0.25">
      <c r="B46" s="1007"/>
      <c r="C46" s="1008"/>
      <c r="D46" s="1008"/>
      <c r="E46" s="1008"/>
      <c r="F46" s="1008"/>
      <c r="G46" s="1009"/>
      <c r="H46" s="1007"/>
      <c r="I46" s="1008"/>
      <c r="J46" s="1008"/>
      <c r="K46" s="1008"/>
      <c r="L46" s="1009"/>
    </row>
    <row r="47" spans="2:13" x14ac:dyDescent="0.25">
      <c r="B47" s="1007"/>
      <c r="C47" s="1008"/>
      <c r="D47" s="1008"/>
      <c r="E47" s="1008"/>
      <c r="F47" s="1008"/>
      <c r="G47" s="1009"/>
      <c r="H47" s="1007"/>
      <c r="I47" s="1008"/>
      <c r="J47" s="1008"/>
      <c r="K47" s="1008"/>
      <c r="L47" s="1009"/>
    </row>
    <row r="48" spans="2:13" x14ac:dyDescent="0.25">
      <c r="B48" s="1007"/>
      <c r="C48" s="1008"/>
      <c r="D48" s="1008"/>
      <c r="E48" s="1008"/>
      <c r="F48" s="1008"/>
      <c r="G48" s="1009"/>
      <c r="H48" s="1007"/>
      <c r="I48" s="1008"/>
      <c r="J48" s="1008"/>
      <c r="K48" s="1008"/>
      <c r="L48" s="1009"/>
    </row>
    <row r="49" spans="2:13" x14ac:dyDescent="0.25">
      <c r="B49" s="1007"/>
      <c r="C49" s="1008"/>
      <c r="D49" s="1008"/>
      <c r="E49" s="1008"/>
      <c r="F49" s="1008"/>
      <c r="G49" s="1009"/>
      <c r="H49" s="1007"/>
      <c r="I49" s="1008"/>
      <c r="J49" s="1008"/>
      <c r="K49" s="1008"/>
      <c r="L49" s="1009"/>
    </row>
    <row r="50" spans="2:13" x14ac:dyDescent="0.25">
      <c r="B50" s="1007"/>
      <c r="C50" s="1008"/>
      <c r="D50" s="1008"/>
      <c r="E50" s="1008"/>
      <c r="F50" s="1008"/>
      <c r="G50" s="1009"/>
      <c r="H50" s="1007"/>
      <c r="I50" s="1008"/>
      <c r="J50" s="1008"/>
      <c r="K50" s="1008"/>
      <c r="L50" s="1009"/>
    </row>
    <row r="51" spans="2:13" ht="15.75" thickBot="1" x14ac:dyDescent="0.3">
      <c r="B51" s="1122"/>
      <c r="C51" s="1123"/>
      <c r="D51" s="1123"/>
      <c r="E51" s="1123"/>
      <c r="F51" s="1123"/>
      <c r="G51" s="1124"/>
      <c r="H51" s="1122"/>
      <c r="I51" s="1123"/>
      <c r="J51" s="1123"/>
      <c r="K51" s="1123"/>
      <c r="L51" s="1124"/>
    </row>
    <row r="52" spans="2:13" ht="25.5" customHeight="1" x14ac:dyDescent="0.25">
      <c r="B52" s="1114" t="s">
        <v>1146</v>
      </c>
      <c r="C52" s="1115"/>
      <c r="D52" s="1115"/>
      <c r="E52" s="1115"/>
      <c r="F52" s="1115"/>
      <c r="G52" s="1116"/>
      <c r="H52" s="1120" t="s">
        <v>1147</v>
      </c>
      <c r="I52" s="1121"/>
      <c r="J52" s="1121"/>
      <c r="K52" s="1121"/>
      <c r="L52" s="1121"/>
      <c r="M52" s="1070"/>
    </row>
    <row r="53" spans="2:13" ht="23.25" customHeight="1" thickBot="1" x14ac:dyDescent="0.3">
      <c r="B53" s="1117"/>
      <c r="C53" s="1118"/>
      <c r="D53" s="1118"/>
      <c r="E53" s="1118"/>
      <c r="F53" s="1118"/>
      <c r="G53" s="1119"/>
      <c r="H53" s="1104"/>
      <c r="I53" s="1070"/>
      <c r="J53" s="1070"/>
      <c r="K53" s="1070"/>
      <c r="L53" s="1070"/>
      <c r="M53" s="1070"/>
    </row>
    <row r="54" spans="2:13" ht="15.75" customHeight="1" x14ac:dyDescent="0.25">
      <c r="B54" s="1007" t="s">
        <v>546</v>
      </c>
      <c r="C54" s="1008"/>
      <c r="D54" s="1008"/>
      <c r="E54" s="1008"/>
      <c r="F54" s="1008"/>
      <c r="G54" s="1009"/>
      <c r="H54" s="1004" t="s">
        <v>547</v>
      </c>
      <c r="I54" s="1005"/>
      <c r="J54" s="1005"/>
      <c r="K54" s="1005"/>
      <c r="L54" s="1006"/>
    </row>
    <row r="55" spans="2:13" x14ac:dyDescent="0.25">
      <c r="B55" s="1007"/>
      <c r="C55" s="1008"/>
      <c r="D55" s="1008"/>
      <c r="E55" s="1008"/>
      <c r="F55" s="1008"/>
      <c r="G55" s="1009"/>
      <c r="H55" s="1007"/>
      <c r="I55" s="1008"/>
      <c r="J55" s="1008"/>
      <c r="K55" s="1008"/>
      <c r="L55" s="1009"/>
    </row>
    <row r="56" spans="2:13" x14ac:dyDescent="0.25">
      <c r="B56" s="1007"/>
      <c r="C56" s="1008"/>
      <c r="D56" s="1008"/>
      <c r="E56" s="1008"/>
      <c r="F56" s="1008"/>
      <c r="G56" s="1009"/>
      <c r="H56" s="1007"/>
      <c r="I56" s="1008"/>
      <c r="J56" s="1008"/>
      <c r="K56" s="1008"/>
      <c r="L56" s="1009"/>
    </row>
    <row r="57" spans="2:13" x14ac:dyDescent="0.25">
      <c r="B57" s="1007"/>
      <c r="C57" s="1008"/>
      <c r="D57" s="1008"/>
      <c r="E57" s="1008"/>
      <c r="F57" s="1008"/>
      <c r="G57" s="1009"/>
      <c r="H57" s="1007"/>
      <c r="I57" s="1008"/>
      <c r="J57" s="1008"/>
      <c r="K57" s="1008"/>
      <c r="L57" s="1009"/>
    </row>
    <row r="58" spans="2:13" x14ac:dyDescent="0.25">
      <c r="B58" s="1007"/>
      <c r="C58" s="1008"/>
      <c r="D58" s="1008"/>
      <c r="E58" s="1008"/>
      <c r="F58" s="1008"/>
      <c r="G58" s="1009"/>
      <c r="H58" s="1007"/>
      <c r="I58" s="1008"/>
      <c r="J58" s="1008"/>
      <c r="K58" s="1008"/>
      <c r="L58" s="1009"/>
    </row>
    <row r="59" spans="2:13" x14ac:dyDescent="0.25">
      <c r="B59" s="1007"/>
      <c r="C59" s="1008"/>
      <c r="D59" s="1008"/>
      <c r="E59" s="1008"/>
      <c r="F59" s="1008"/>
      <c r="G59" s="1009"/>
      <c r="H59" s="1007"/>
      <c r="I59" s="1008"/>
      <c r="J59" s="1008"/>
      <c r="K59" s="1008"/>
      <c r="L59" s="1009"/>
    </row>
    <row r="60" spans="2:13" x14ac:dyDescent="0.25">
      <c r="B60" s="1007"/>
      <c r="C60" s="1008"/>
      <c r="D60" s="1008"/>
      <c r="E60" s="1008"/>
      <c r="F60" s="1008"/>
      <c r="G60" s="1009"/>
      <c r="H60" s="1007"/>
      <c r="I60" s="1008"/>
      <c r="J60" s="1008"/>
      <c r="K60" s="1008"/>
      <c r="L60" s="1009"/>
    </row>
    <row r="61" spans="2:13" x14ac:dyDescent="0.25">
      <c r="B61" s="1007"/>
      <c r="C61" s="1008"/>
      <c r="D61" s="1008"/>
      <c r="E61" s="1008"/>
      <c r="F61" s="1008"/>
      <c r="G61" s="1009"/>
      <c r="H61" s="1007"/>
      <c r="I61" s="1008"/>
      <c r="J61" s="1008"/>
      <c r="K61" s="1008"/>
      <c r="L61" s="1009"/>
    </row>
    <row r="62" spans="2:13" x14ac:dyDescent="0.25">
      <c r="B62" s="1007"/>
      <c r="C62" s="1008"/>
      <c r="D62" s="1008"/>
      <c r="E62" s="1008"/>
      <c r="F62" s="1008"/>
      <c r="G62" s="1009"/>
      <c r="H62" s="1007"/>
      <c r="I62" s="1008"/>
      <c r="J62" s="1008"/>
      <c r="K62" s="1008"/>
      <c r="L62" s="1009"/>
    </row>
    <row r="63" spans="2:13" x14ac:dyDescent="0.25">
      <c r="B63" s="1007"/>
      <c r="C63" s="1008"/>
      <c r="D63" s="1008"/>
      <c r="E63" s="1008"/>
      <c r="F63" s="1008"/>
      <c r="G63" s="1009"/>
      <c r="H63" s="1007"/>
      <c r="I63" s="1008"/>
      <c r="J63" s="1008"/>
      <c r="K63" s="1008"/>
      <c r="L63" s="1009"/>
    </row>
    <row r="64" spans="2:13" x14ac:dyDescent="0.25">
      <c r="B64" s="1007"/>
      <c r="C64" s="1008"/>
      <c r="D64" s="1008"/>
      <c r="E64" s="1008"/>
      <c r="F64" s="1008"/>
      <c r="G64" s="1009"/>
      <c r="H64" s="1007"/>
      <c r="I64" s="1008"/>
      <c r="J64" s="1008"/>
      <c r="K64" s="1008"/>
      <c r="L64" s="1009"/>
    </row>
    <row r="65" spans="2:13" x14ac:dyDescent="0.25">
      <c r="B65" s="1007"/>
      <c r="C65" s="1008"/>
      <c r="D65" s="1008"/>
      <c r="E65" s="1008"/>
      <c r="F65" s="1008"/>
      <c r="G65" s="1009"/>
      <c r="H65" s="1007"/>
      <c r="I65" s="1008"/>
      <c r="J65" s="1008"/>
      <c r="K65" s="1008"/>
      <c r="L65" s="1009"/>
    </row>
    <row r="66" spans="2:13" x14ac:dyDescent="0.25">
      <c r="B66" s="1007"/>
      <c r="C66" s="1008"/>
      <c r="D66" s="1008"/>
      <c r="E66" s="1008"/>
      <c r="F66" s="1008"/>
      <c r="G66" s="1009"/>
      <c r="H66" s="1007"/>
      <c r="I66" s="1008"/>
      <c r="J66" s="1008"/>
      <c r="K66" s="1008"/>
      <c r="L66" s="1009"/>
    </row>
    <row r="67" spans="2:13" ht="15.75" thickBot="1" x14ac:dyDescent="0.3">
      <c r="B67" s="1122"/>
      <c r="C67" s="1123"/>
      <c r="D67" s="1123"/>
      <c r="E67" s="1123"/>
      <c r="F67" s="1123"/>
      <c r="G67" s="1124"/>
      <c r="H67" s="1122"/>
      <c r="I67" s="1123"/>
      <c r="J67" s="1123"/>
      <c r="K67" s="1123"/>
      <c r="L67" s="1124"/>
    </row>
    <row r="68" spans="2:13" ht="25.5" customHeight="1" x14ac:dyDescent="0.25">
      <c r="B68" s="1114" t="s">
        <v>1148</v>
      </c>
      <c r="C68" s="1115"/>
      <c r="D68" s="1115"/>
      <c r="E68" s="1115"/>
      <c r="F68" s="1115"/>
      <c r="G68" s="1116"/>
      <c r="H68" s="1120" t="s">
        <v>1149</v>
      </c>
      <c r="I68" s="1121"/>
      <c r="J68" s="1121"/>
      <c r="K68" s="1121"/>
      <c r="L68" s="1121"/>
      <c r="M68" s="1070"/>
    </row>
    <row r="69" spans="2:13" ht="23.25" customHeight="1" thickBot="1" x14ac:dyDescent="0.3">
      <c r="B69" s="1117"/>
      <c r="C69" s="1118"/>
      <c r="D69" s="1118"/>
      <c r="E69" s="1118"/>
      <c r="F69" s="1118"/>
      <c r="G69" s="1119"/>
      <c r="H69" s="1104"/>
      <c r="I69" s="1070"/>
      <c r="J69" s="1070"/>
      <c r="K69" s="1070"/>
      <c r="L69" s="1070"/>
      <c r="M69" s="1070"/>
    </row>
    <row r="70" spans="2:13" ht="15.75" customHeight="1" x14ac:dyDescent="0.25">
      <c r="B70" s="1007" t="s">
        <v>546</v>
      </c>
      <c r="C70" s="1008"/>
      <c r="D70" s="1008"/>
      <c r="E70" s="1008"/>
      <c r="F70" s="1008"/>
      <c r="G70" s="1009"/>
      <c r="H70" s="1004" t="s">
        <v>547</v>
      </c>
      <c r="I70" s="1005"/>
      <c r="J70" s="1005"/>
      <c r="K70" s="1005"/>
      <c r="L70" s="1006"/>
    </row>
    <row r="71" spans="2:13" x14ac:dyDescent="0.25">
      <c r="B71" s="1007"/>
      <c r="C71" s="1008"/>
      <c r="D71" s="1008"/>
      <c r="E71" s="1008"/>
      <c r="F71" s="1008"/>
      <c r="G71" s="1009"/>
      <c r="H71" s="1007"/>
      <c r="I71" s="1008"/>
      <c r="J71" s="1008"/>
      <c r="K71" s="1008"/>
      <c r="L71" s="1009"/>
    </row>
    <row r="72" spans="2:13" x14ac:dyDescent="0.25">
      <c r="B72" s="1007"/>
      <c r="C72" s="1008"/>
      <c r="D72" s="1008"/>
      <c r="E72" s="1008"/>
      <c r="F72" s="1008"/>
      <c r="G72" s="1009"/>
      <c r="H72" s="1007"/>
      <c r="I72" s="1008"/>
      <c r="J72" s="1008"/>
      <c r="K72" s="1008"/>
      <c r="L72" s="1009"/>
    </row>
    <row r="73" spans="2:13" x14ac:dyDescent="0.25">
      <c r="B73" s="1007"/>
      <c r="C73" s="1008"/>
      <c r="D73" s="1008"/>
      <c r="E73" s="1008"/>
      <c r="F73" s="1008"/>
      <c r="G73" s="1009"/>
      <c r="H73" s="1007"/>
      <c r="I73" s="1008"/>
      <c r="J73" s="1008"/>
      <c r="K73" s="1008"/>
      <c r="L73" s="1009"/>
    </row>
    <row r="74" spans="2:13" x14ac:dyDescent="0.25">
      <c r="B74" s="1007"/>
      <c r="C74" s="1008"/>
      <c r="D74" s="1008"/>
      <c r="E74" s="1008"/>
      <c r="F74" s="1008"/>
      <c r="G74" s="1009"/>
      <c r="H74" s="1007"/>
      <c r="I74" s="1008"/>
      <c r="J74" s="1008"/>
      <c r="K74" s="1008"/>
      <c r="L74" s="1009"/>
    </row>
    <row r="75" spans="2:13" x14ac:dyDescent="0.25">
      <c r="B75" s="1007"/>
      <c r="C75" s="1008"/>
      <c r="D75" s="1008"/>
      <c r="E75" s="1008"/>
      <c r="F75" s="1008"/>
      <c r="G75" s="1009"/>
      <c r="H75" s="1007"/>
      <c r="I75" s="1008"/>
      <c r="J75" s="1008"/>
      <c r="K75" s="1008"/>
      <c r="L75" s="1009"/>
    </row>
    <row r="76" spans="2:13" x14ac:dyDescent="0.25">
      <c r="B76" s="1007"/>
      <c r="C76" s="1008"/>
      <c r="D76" s="1008"/>
      <c r="E76" s="1008"/>
      <c r="F76" s="1008"/>
      <c r="G76" s="1009"/>
      <c r="H76" s="1007"/>
      <c r="I76" s="1008"/>
      <c r="J76" s="1008"/>
      <c r="K76" s="1008"/>
      <c r="L76" s="1009"/>
    </row>
    <row r="77" spans="2:13" x14ac:dyDescent="0.25">
      <c r="B77" s="1007"/>
      <c r="C77" s="1008"/>
      <c r="D77" s="1008"/>
      <c r="E77" s="1008"/>
      <c r="F77" s="1008"/>
      <c r="G77" s="1009"/>
      <c r="H77" s="1007"/>
      <c r="I77" s="1008"/>
      <c r="J77" s="1008"/>
      <c r="K77" s="1008"/>
      <c r="L77" s="1009"/>
    </row>
    <row r="78" spans="2:13" x14ac:dyDescent="0.25">
      <c r="B78" s="1007"/>
      <c r="C78" s="1008"/>
      <c r="D78" s="1008"/>
      <c r="E78" s="1008"/>
      <c r="F78" s="1008"/>
      <c r="G78" s="1009"/>
      <c r="H78" s="1007"/>
      <c r="I78" s="1008"/>
      <c r="J78" s="1008"/>
      <c r="K78" s="1008"/>
      <c r="L78" s="1009"/>
    </row>
    <row r="79" spans="2:13" x14ac:dyDescent="0.25">
      <c r="B79" s="1007"/>
      <c r="C79" s="1008"/>
      <c r="D79" s="1008"/>
      <c r="E79" s="1008"/>
      <c r="F79" s="1008"/>
      <c r="G79" s="1009"/>
      <c r="H79" s="1007"/>
      <c r="I79" s="1008"/>
      <c r="J79" s="1008"/>
      <c r="K79" s="1008"/>
      <c r="L79" s="1009"/>
    </row>
    <row r="80" spans="2:13" x14ac:dyDescent="0.25">
      <c r="B80" s="1007"/>
      <c r="C80" s="1008"/>
      <c r="D80" s="1008"/>
      <c r="E80" s="1008"/>
      <c r="F80" s="1008"/>
      <c r="G80" s="1009"/>
      <c r="H80" s="1007"/>
      <c r="I80" s="1008"/>
      <c r="J80" s="1008"/>
      <c r="K80" s="1008"/>
      <c r="L80" s="1009"/>
    </row>
    <row r="81" spans="2:13" x14ac:dyDescent="0.25">
      <c r="B81" s="1007"/>
      <c r="C81" s="1008"/>
      <c r="D81" s="1008"/>
      <c r="E81" s="1008"/>
      <c r="F81" s="1008"/>
      <c r="G81" s="1009"/>
      <c r="H81" s="1007"/>
      <c r="I81" s="1008"/>
      <c r="J81" s="1008"/>
      <c r="K81" s="1008"/>
      <c r="L81" s="1009"/>
    </row>
    <row r="82" spans="2:13" x14ac:dyDescent="0.25">
      <c r="B82" s="1007"/>
      <c r="C82" s="1008"/>
      <c r="D82" s="1008"/>
      <c r="E82" s="1008"/>
      <c r="F82" s="1008"/>
      <c r="G82" s="1009"/>
      <c r="H82" s="1007"/>
      <c r="I82" s="1008"/>
      <c r="J82" s="1008"/>
      <c r="K82" s="1008"/>
      <c r="L82" s="1009"/>
    </row>
    <row r="83" spans="2:13" ht="15.75" thickBot="1" x14ac:dyDescent="0.3">
      <c r="B83" s="1122"/>
      <c r="C83" s="1123"/>
      <c r="D83" s="1123"/>
      <c r="E83" s="1123"/>
      <c r="F83" s="1123"/>
      <c r="G83" s="1124"/>
      <c r="H83" s="1122"/>
      <c r="I83" s="1123"/>
      <c r="J83" s="1123"/>
      <c r="K83" s="1123"/>
      <c r="L83" s="1124"/>
    </row>
    <row r="84" spans="2:13" ht="25.5" customHeight="1" x14ac:dyDescent="0.25">
      <c r="B84" s="1114" t="s">
        <v>1150</v>
      </c>
      <c r="C84" s="1115"/>
      <c r="D84" s="1115"/>
      <c r="E84" s="1115"/>
      <c r="F84" s="1115"/>
      <c r="G84" s="1116"/>
      <c r="H84" s="1120" t="s">
        <v>1151</v>
      </c>
      <c r="I84" s="1121"/>
      <c r="J84" s="1121"/>
      <c r="K84" s="1121"/>
      <c r="L84" s="1121"/>
      <c r="M84" s="1070"/>
    </row>
    <row r="85" spans="2:13" ht="23.25" customHeight="1" thickBot="1" x14ac:dyDescent="0.3">
      <c r="B85" s="1117"/>
      <c r="C85" s="1118"/>
      <c r="D85" s="1118"/>
      <c r="E85" s="1118"/>
      <c r="F85" s="1118"/>
      <c r="G85" s="1119"/>
      <c r="H85" s="1104"/>
      <c r="I85" s="1070"/>
      <c r="J85" s="1070"/>
      <c r="K85" s="1070"/>
      <c r="L85" s="1070"/>
      <c r="M85" s="1070"/>
    </row>
    <row r="86" spans="2:13" ht="15.75" customHeight="1" x14ac:dyDescent="0.25">
      <c r="B86" s="1105"/>
      <c r="C86" s="1106"/>
      <c r="D86" s="1106"/>
      <c r="E86" s="1106"/>
      <c r="F86" s="1106"/>
      <c r="G86" s="1107"/>
      <c r="H86" s="1105"/>
      <c r="I86" s="1106"/>
      <c r="J86" s="1106"/>
      <c r="K86" s="1106"/>
      <c r="L86" s="1107"/>
    </row>
    <row r="87" spans="2:13" x14ac:dyDescent="0.25">
      <c r="B87" s="1108"/>
      <c r="C87" s="1109"/>
      <c r="D87" s="1109"/>
      <c r="E87" s="1109"/>
      <c r="F87" s="1109"/>
      <c r="G87" s="1110"/>
      <c r="H87" s="1108"/>
      <c r="I87" s="1109"/>
      <c r="J87" s="1109"/>
      <c r="K87" s="1109"/>
      <c r="L87" s="1110"/>
    </row>
    <row r="88" spans="2:13" x14ac:dyDescent="0.25">
      <c r="B88" s="1108"/>
      <c r="C88" s="1109"/>
      <c r="D88" s="1109"/>
      <c r="E88" s="1109"/>
      <c r="F88" s="1109"/>
      <c r="G88" s="1110"/>
      <c r="H88" s="1108"/>
      <c r="I88" s="1109"/>
      <c r="J88" s="1109"/>
      <c r="K88" s="1109"/>
      <c r="L88" s="1110"/>
    </row>
    <row r="89" spans="2:13" x14ac:dyDescent="0.25">
      <c r="B89" s="1108"/>
      <c r="C89" s="1109"/>
      <c r="D89" s="1109"/>
      <c r="E89" s="1109"/>
      <c r="F89" s="1109"/>
      <c r="G89" s="1110"/>
      <c r="H89" s="1108"/>
      <c r="I89" s="1109"/>
      <c r="J89" s="1109"/>
      <c r="K89" s="1109"/>
      <c r="L89" s="1110"/>
    </row>
    <row r="90" spans="2:13" x14ac:dyDescent="0.25">
      <c r="B90" s="1108"/>
      <c r="C90" s="1109"/>
      <c r="D90" s="1109"/>
      <c r="E90" s="1109"/>
      <c r="F90" s="1109"/>
      <c r="G90" s="1110"/>
      <c r="H90" s="1108"/>
      <c r="I90" s="1109"/>
      <c r="J90" s="1109"/>
      <c r="K90" s="1109"/>
      <c r="L90" s="1110"/>
    </row>
    <row r="91" spans="2:13" x14ac:dyDescent="0.25">
      <c r="B91" s="1108"/>
      <c r="C91" s="1109"/>
      <c r="D91" s="1109"/>
      <c r="E91" s="1109"/>
      <c r="F91" s="1109"/>
      <c r="G91" s="1110"/>
      <c r="H91" s="1108"/>
      <c r="I91" s="1109"/>
      <c r="J91" s="1109"/>
      <c r="K91" s="1109"/>
      <c r="L91" s="1110"/>
    </row>
    <row r="92" spans="2:13" x14ac:dyDescent="0.25">
      <c r="B92" s="1108"/>
      <c r="C92" s="1109"/>
      <c r="D92" s="1109"/>
      <c r="E92" s="1109"/>
      <c r="F92" s="1109"/>
      <c r="G92" s="1110"/>
      <c r="H92" s="1108"/>
      <c r="I92" s="1109"/>
      <c r="J92" s="1109"/>
      <c r="K92" s="1109"/>
      <c r="L92" s="1110"/>
    </row>
    <row r="93" spans="2:13" x14ac:dyDescent="0.25">
      <c r="B93" s="1108"/>
      <c r="C93" s="1109"/>
      <c r="D93" s="1109"/>
      <c r="E93" s="1109"/>
      <c r="F93" s="1109"/>
      <c r="G93" s="1110"/>
      <c r="H93" s="1108"/>
      <c r="I93" s="1109"/>
      <c r="J93" s="1109"/>
      <c r="K93" s="1109"/>
      <c r="L93" s="1110"/>
    </row>
    <row r="94" spans="2:13" x14ac:dyDescent="0.25">
      <c r="B94" s="1108"/>
      <c r="C94" s="1109"/>
      <c r="D94" s="1109"/>
      <c r="E94" s="1109"/>
      <c r="F94" s="1109"/>
      <c r="G94" s="1110"/>
      <c r="H94" s="1108"/>
      <c r="I94" s="1109"/>
      <c r="J94" s="1109"/>
      <c r="K94" s="1109"/>
      <c r="L94" s="1110"/>
    </row>
    <row r="95" spans="2:13" x14ac:dyDescent="0.25">
      <c r="B95" s="1108"/>
      <c r="C95" s="1109"/>
      <c r="D95" s="1109"/>
      <c r="E95" s="1109"/>
      <c r="F95" s="1109"/>
      <c r="G95" s="1110"/>
      <c r="H95" s="1108"/>
      <c r="I95" s="1109"/>
      <c r="J95" s="1109"/>
      <c r="K95" s="1109"/>
      <c r="L95" s="1110"/>
    </row>
    <row r="96" spans="2:13" x14ac:dyDescent="0.25">
      <c r="B96" s="1108"/>
      <c r="C96" s="1109"/>
      <c r="D96" s="1109"/>
      <c r="E96" s="1109"/>
      <c r="F96" s="1109"/>
      <c r="G96" s="1110"/>
      <c r="H96" s="1108"/>
      <c r="I96" s="1109"/>
      <c r="J96" s="1109"/>
      <c r="K96" s="1109"/>
      <c r="L96" s="1110"/>
    </row>
    <row r="97" spans="2:12" x14ac:dyDescent="0.25">
      <c r="B97" s="1108"/>
      <c r="C97" s="1109"/>
      <c r="D97" s="1109"/>
      <c r="E97" s="1109"/>
      <c r="F97" s="1109"/>
      <c r="G97" s="1110"/>
      <c r="H97" s="1108"/>
      <c r="I97" s="1109"/>
      <c r="J97" s="1109"/>
      <c r="K97" s="1109"/>
      <c r="L97" s="1110"/>
    </row>
    <row r="98" spans="2:12" x14ac:dyDescent="0.25">
      <c r="B98" s="1108"/>
      <c r="C98" s="1109"/>
      <c r="D98" s="1109"/>
      <c r="E98" s="1109"/>
      <c r="F98" s="1109"/>
      <c r="G98" s="1110"/>
      <c r="H98" s="1108"/>
      <c r="I98" s="1109"/>
      <c r="J98" s="1109"/>
      <c r="K98" s="1109"/>
      <c r="L98" s="1110"/>
    </row>
    <row r="99" spans="2:12" ht="15.75" thickBot="1" x14ac:dyDescent="0.3">
      <c r="B99" s="1111"/>
      <c r="C99" s="1112"/>
      <c r="D99" s="1112"/>
      <c r="E99" s="1112"/>
      <c r="F99" s="1112"/>
      <c r="G99" s="1113"/>
      <c r="H99" s="1111"/>
      <c r="I99" s="1112"/>
      <c r="J99" s="1112"/>
      <c r="K99" s="1112"/>
      <c r="L99" s="1113"/>
    </row>
    <row r="100" spans="2:12" x14ac:dyDescent="0.25">
      <c r="B100" s="1048" t="s">
        <v>652</v>
      </c>
      <c r="C100" s="1049"/>
      <c r="D100" s="1049"/>
      <c r="E100" s="1049"/>
      <c r="F100" s="1049"/>
      <c r="G100" s="1050"/>
      <c r="H100" s="1104" t="s">
        <v>653</v>
      </c>
      <c r="I100" s="1070"/>
      <c r="J100" s="1070"/>
      <c r="K100" s="1070"/>
      <c r="L100" s="1070"/>
    </row>
    <row r="101" spans="2:12" ht="30" customHeight="1" thickBot="1" x14ac:dyDescent="0.3">
      <c r="B101" s="1051"/>
      <c r="C101" s="1052"/>
      <c r="D101" s="1052"/>
      <c r="E101" s="1052"/>
      <c r="F101" s="1052"/>
      <c r="G101" s="1053"/>
      <c r="H101" s="1104"/>
      <c r="I101" s="1070"/>
      <c r="J101" s="1070"/>
      <c r="K101" s="1070"/>
      <c r="L101" s="1070"/>
    </row>
    <row r="102" spans="2:12" ht="15.75" customHeight="1" x14ac:dyDescent="0.25">
      <c r="B102" s="1105"/>
      <c r="C102" s="1106"/>
      <c r="D102" s="1106"/>
      <c r="E102" s="1106"/>
      <c r="F102" s="1106"/>
      <c r="G102" s="1107"/>
      <c r="H102" s="1105"/>
      <c r="I102" s="1106"/>
      <c r="J102" s="1106"/>
      <c r="K102" s="1106"/>
      <c r="L102" s="1107"/>
    </row>
    <row r="103" spans="2:12" x14ac:dyDescent="0.25">
      <c r="B103" s="1108"/>
      <c r="C103" s="1109"/>
      <c r="D103" s="1109"/>
      <c r="E103" s="1109"/>
      <c r="F103" s="1109"/>
      <c r="G103" s="1110"/>
      <c r="H103" s="1108"/>
      <c r="I103" s="1109"/>
      <c r="J103" s="1109"/>
      <c r="K103" s="1109"/>
      <c r="L103" s="1110"/>
    </row>
    <row r="104" spans="2:12" x14ac:dyDescent="0.25">
      <c r="B104" s="1108"/>
      <c r="C104" s="1109"/>
      <c r="D104" s="1109"/>
      <c r="E104" s="1109"/>
      <c r="F104" s="1109"/>
      <c r="G104" s="1110"/>
      <c r="H104" s="1108"/>
      <c r="I104" s="1109"/>
      <c r="J104" s="1109"/>
      <c r="K104" s="1109"/>
      <c r="L104" s="1110"/>
    </row>
    <row r="105" spans="2:12" x14ac:dyDescent="0.25">
      <c r="B105" s="1108"/>
      <c r="C105" s="1109"/>
      <c r="D105" s="1109"/>
      <c r="E105" s="1109"/>
      <c r="F105" s="1109"/>
      <c r="G105" s="1110"/>
      <c r="H105" s="1108"/>
      <c r="I105" s="1109"/>
      <c r="J105" s="1109"/>
      <c r="K105" s="1109"/>
      <c r="L105" s="1110"/>
    </row>
    <row r="106" spans="2:12" x14ac:dyDescent="0.25">
      <c r="B106" s="1108"/>
      <c r="C106" s="1109"/>
      <c r="D106" s="1109"/>
      <c r="E106" s="1109"/>
      <c r="F106" s="1109"/>
      <c r="G106" s="1110"/>
      <c r="H106" s="1108"/>
      <c r="I106" s="1109"/>
      <c r="J106" s="1109"/>
      <c r="K106" s="1109"/>
      <c r="L106" s="1110"/>
    </row>
    <row r="107" spans="2:12" x14ac:dyDescent="0.25">
      <c r="B107" s="1108"/>
      <c r="C107" s="1109"/>
      <c r="D107" s="1109"/>
      <c r="E107" s="1109"/>
      <c r="F107" s="1109"/>
      <c r="G107" s="1110"/>
      <c r="H107" s="1108"/>
      <c r="I107" s="1109"/>
      <c r="J107" s="1109"/>
      <c r="K107" s="1109"/>
      <c r="L107" s="1110"/>
    </row>
    <row r="108" spans="2:12" x14ac:dyDescent="0.25">
      <c r="B108" s="1108"/>
      <c r="C108" s="1109"/>
      <c r="D108" s="1109"/>
      <c r="E108" s="1109"/>
      <c r="F108" s="1109"/>
      <c r="G108" s="1110"/>
      <c r="H108" s="1108"/>
      <c r="I108" s="1109"/>
      <c r="J108" s="1109"/>
      <c r="K108" s="1109"/>
      <c r="L108" s="1110"/>
    </row>
    <row r="109" spans="2:12" x14ac:dyDescent="0.25">
      <c r="B109" s="1108"/>
      <c r="C109" s="1109"/>
      <c r="D109" s="1109"/>
      <c r="E109" s="1109"/>
      <c r="F109" s="1109"/>
      <c r="G109" s="1110"/>
      <c r="H109" s="1108"/>
      <c r="I109" s="1109"/>
      <c r="J109" s="1109"/>
      <c r="K109" s="1109"/>
      <c r="L109" s="1110"/>
    </row>
    <row r="110" spans="2:12" x14ac:dyDescent="0.25">
      <c r="B110" s="1108"/>
      <c r="C110" s="1109"/>
      <c r="D110" s="1109"/>
      <c r="E110" s="1109"/>
      <c r="F110" s="1109"/>
      <c r="G110" s="1110"/>
      <c r="H110" s="1108"/>
      <c r="I110" s="1109"/>
      <c r="J110" s="1109"/>
      <c r="K110" s="1109"/>
      <c r="L110" s="1110"/>
    </row>
    <row r="111" spans="2:12" x14ac:dyDescent="0.25">
      <c r="B111" s="1108"/>
      <c r="C111" s="1109"/>
      <c r="D111" s="1109"/>
      <c r="E111" s="1109"/>
      <c r="F111" s="1109"/>
      <c r="G111" s="1110"/>
      <c r="H111" s="1108"/>
      <c r="I111" s="1109"/>
      <c r="J111" s="1109"/>
      <c r="K111" s="1109"/>
      <c r="L111" s="1110"/>
    </row>
    <row r="112" spans="2:12" x14ac:dyDescent="0.25">
      <c r="B112" s="1108"/>
      <c r="C112" s="1109"/>
      <c r="D112" s="1109"/>
      <c r="E112" s="1109"/>
      <c r="F112" s="1109"/>
      <c r="G112" s="1110"/>
      <c r="H112" s="1108"/>
      <c r="I112" s="1109"/>
      <c r="J112" s="1109"/>
      <c r="K112" s="1109"/>
      <c r="L112" s="1110"/>
    </row>
    <row r="113" spans="2:12" x14ac:dyDescent="0.25">
      <c r="B113" s="1108"/>
      <c r="C113" s="1109"/>
      <c r="D113" s="1109"/>
      <c r="E113" s="1109"/>
      <c r="F113" s="1109"/>
      <c r="G113" s="1110"/>
      <c r="H113" s="1108"/>
      <c r="I113" s="1109"/>
      <c r="J113" s="1109"/>
      <c r="K113" s="1109"/>
      <c r="L113" s="1110"/>
    </row>
    <row r="114" spans="2:12" x14ac:dyDescent="0.25">
      <c r="B114" s="1108"/>
      <c r="C114" s="1109"/>
      <c r="D114" s="1109"/>
      <c r="E114" s="1109"/>
      <c r="F114" s="1109"/>
      <c r="G114" s="1110"/>
      <c r="H114" s="1108"/>
      <c r="I114" s="1109"/>
      <c r="J114" s="1109"/>
      <c r="K114" s="1109"/>
      <c r="L114" s="1110"/>
    </row>
    <row r="115" spans="2:12" ht="15.75" thickBot="1" x14ac:dyDescent="0.3">
      <c r="B115" s="1111"/>
      <c r="C115" s="1112"/>
      <c r="D115" s="1112"/>
      <c r="E115" s="1112"/>
      <c r="F115" s="1112"/>
      <c r="G115" s="1113"/>
      <c r="H115" s="1111"/>
      <c r="I115" s="1112"/>
      <c r="J115" s="1112"/>
      <c r="K115" s="1112"/>
      <c r="L115" s="1113"/>
    </row>
    <row r="116" spans="2:12" x14ac:dyDescent="0.25">
      <c r="B116" s="1048" t="s">
        <v>654</v>
      </c>
      <c r="C116" s="1049"/>
      <c r="D116" s="1049"/>
      <c r="E116" s="1049"/>
      <c r="F116" s="1049"/>
      <c r="G116" s="1050"/>
      <c r="H116" s="1104" t="s">
        <v>655</v>
      </c>
      <c r="I116" s="1070"/>
      <c r="J116" s="1070"/>
      <c r="K116" s="1070"/>
      <c r="L116" s="1070"/>
    </row>
    <row r="117" spans="2:12" ht="30" customHeight="1" thickBot="1" x14ac:dyDescent="0.3">
      <c r="B117" s="1051"/>
      <c r="C117" s="1052"/>
      <c r="D117" s="1052"/>
      <c r="E117" s="1052"/>
      <c r="F117" s="1052"/>
      <c r="G117" s="1053"/>
      <c r="H117" s="1104"/>
      <c r="I117" s="1070"/>
      <c r="J117" s="1070"/>
      <c r="K117" s="1070"/>
      <c r="L117" s="1070"/>
    </row>
    <row r="118" spans="2:12" ht="15.75" customHeight="1" x14ac:dyDescent="0.25">
      <c r="B118" s="1105"/>
      <c r="C118" s="1106"/>
      <c r="D118" s="1106"/>
      <c r="E118" s="1106"/>
      <c r="F118" s="1106"/>
      <c r="G118" s="1107"/>
      <c r="H118" s="1105"/>
      <c r="I118" s="1106"/>
      <c r="J118" s="1106"/>
      <c r="K118" s="1106"/>
      <c r="L118" s="1107"/>
    </row>
    <row r="119" spans="2:12" x14ac:dyDescent="0.25">
      <c r="B119" s="1108"/>
      <c r="C119" s="1109"/>
      <c r="D119" s="1109"/>
      <c r="E119" s="1109"/>
      <c r="F119" s="1109"/>
      <c r="G119" s="1110"/>
      <c r="H119" s="1108"/>
      <c r="I119" s="1109"/>
      <c r="J119" s="1109"/>
      <c r="K119" s="1109"/>
      <c r="L119" s="1110"/>
    </row>
    <row r="120" spans="2:12" x14ac:dyDescent="0.25">
      <c r="B120" s="1108"/>
      <c r="C120" s="1109"/>
      <c r="D120" s="1109"/>
      <c r="E120" s="1109"/>
      <c r="F120" s="1109"/>
      <c r="G120" s="1110"/>
      <c r="H120" s="1108"/>
      <c r="I120" s="1109"/>
      <c r="J120" s="1109"/>
      <c r="K120" s="1109"/>
      <c r="L120" s="1110"/>
    </row>
    <row r="121" spans="2:12" x14ac:dyDescent="0.25">
      <c r="B121" s="1108"/>
      <c r="C121" s="1109"/>
      <c r="D121" s="1109"/>
      <c r="E121" s="1109"/>
      <c r="F121" s="1109"/>
      <c r="G121" s="1110"/>
      <c r="H121" s="1108"/>
      <c r="I121" s="1109"/>
      <c r="J121" s="1109"/>
      <c r="K121" s="1109"/>
      <c r="L121" s="1110"/>
    </row>
    <row r="122" spans="2:12" x14ac:dyDescent="0.25">
      <c r="B122" s="1108"/>
      <c r="C122" s="1109"/>
      <c r="D122" s="1109"/>
      <c r="E122" s="1109"/>
      <c r="F122" s="1109"/>
      <c r="G122" s="1110"/>
      <c r="H122" s="1108"/>
      <c r="I122" s="1109"/>
      <c r="J122" s="1109"/>
      <c r="K122" s="1109"/>
      <c r="L122" s="1110"/>
    </row>
    <row r="123" spans="2:12" x14ac:dyDescent="0.25">
      <c r="B123" s="1108"/>
      <c r="C123" s="1109"/>
      <c r="D123" s="1109"/>
      <c r="E123" s="1109"/>
      <c r="F123" s="1109"/>
      <c r="G123" s="1110"/>
      <c r="H123" s="1108"/>
      <c r="I123" s="1109"/>
      <c r="J123" s="1109"/>
      <c r="K123" s="1109"/>
      <c r="L123" s="1110"/>
    </row>
    <row r="124" spans="2:12" x14ac:dyDescent="0.25">
      <c r="B124" s="1108"/>
      <c r="C124" s="1109"/>
      <c r="D124" s="1109"/>
      <c r="E124" s="1109"/>
      <c r="F124" s="1109"/>
      <c r="G124" s="1110"/>
      <c r="H124" s="1108"/>
      <c r="I124" s="1109"/>
      <c r="J124" s="1109"/>
      <c r="K124" s="1109"/>
      <c r="L124" s="1110"/>
    </row>
    <row r="125" spans="2:12" x14ac:dyDescent="0.25">
      <c r="B125" s="1108"/>
      <c r="C125" s="1109"/>
      <c r="D125" s="1109"/>
      <c r="E125" s="1109"/>
      <c r="F125" s="1109"/>
      <c r="G125" s="1110"/>
      <c r="H125" s="1108"/>
      <c r="I125" s="1109"/>
      <c r="J125" s="1109"/>
      <c r="K125" s="1109"/>
      <c r="L125" s="1110"/>
    </row>
    <row r="126" spans="2:12" x14ac:dyDescent="0.25">
      <c r="B126" s="1108"/>
      <c r="C126" s="1109"/>
      <c r="D126" s="1109"/>
      <c r="E126" s="1109"/>
      <c r="F126" s="1109"/>
      <c r="G126" s="1110"/>
      <c r="H126" s="1108"/>
      <c r="I126" s="1109"/>
      <c r="J126" s="1109"/>
      <c r="K126" s="1109"/>
      <c r="L126" s="1110"/>
    </row>
    <row r="127" spans="2:12" x14ac:dyDescent="0.25">
      <c r="B127" s="1108"/>
      <c r="C127" s="1109"/>
      <c r="D127" s="1109"/>
      <c r="E127" s="1109"/>
      <c r="F127" s="1109"/>
      <c r="G127" s="1110"/>
      <c r="H127" s="1108"/>
      <c r="I127" s="1109"/>
      <c r="J127" s="1109"/>
      <c r="K127" s="1109"/>
      <c r="L127" s="1110"/>
    </row>
    <row r="128" spans="2:12" x14ac:dyDescent="0.25">
      <c r="B128" s="1108"/>
      <c r="C128" s="1109"/>
      <c r="D128" s="1109"/>
      <c r="E128" s="1109"/>
      <c r="F128" s="1109"/>
      <c r="G128" s="1110"/>
      <c r="H128" s="1108"/>
      <c r="I128" s="1109"/>
      <c r="J128" s="1109"/>
      <c r="K128" s="1109"/>
      <c r="L128" s="1110"/>
    </row>
    <row r="129" spans="2:12" x14ac:dyDescent="0.25">
      <c r="B129" s="1108"/>
      <c r="C129" s="1109"/>
      <c r="D129" s="1109"/>
      <c r="E129" s="1109"/>
      <c r="F129" s="1109"/>
      <c r="G129" s="1110"/>
      <c r="H129" s="1108"/>
      <c r="I129" s="1109"/>
      <c r="J129" s="1109"/>
      <c r="K129" s="1109"/>
      <c r="L129" s="1110"/>
    </row>
    <row r="130" spans="2:12" x14ac:dyDescent="0.25">
      <c r="B130" s="1108"/>
      <c r="C130" s="1109"/>
      <c r="D130" s="1109"/>
      <c r="E130" s="1109"/>
      <c r="F130" s="1109"/>
      <c r="G130" s="1110"/>
      <c r="H130" s="1108"/>
      <c r="I130" s="1109"/>
      <c r="J130" s="1109"/>
      <c r="K130" s="1109"/>
      <c r="L130" s="1110"/>
    </row>
    <row r="131" spans="2:12" ht="15.75" thickBot="1" x14ac:dyDescent="0.3">
      <c r="B131" s="1111"/>
      <c r="C131" s="1112"/>
      <c r="D131" s="1112"/>
      <c r="E131" s="1112"/>
      <c r="F131" s="1112"/>
      <c r="G131" s="1113"/>
      <c r="H131" s="1111"/>
      <c r="I131" s="1112"/>
      <c r="J131" s="1112"/>
      <c r="K131" s="1112"/>
      <c r="L131" s="1113"/>
    </row>
    <row r="132" spans="2:12" x14ac:dyDescent="0.25">
      <c r="B132" s="1048" t="s">
        <v>668</v>
      </c>
      <c r="C132" s="1049"/>
      <c r="D132" s="1049"/>
      <c r="E132" s="1049"/>
      <c r="F132" s="1049"/>
      <c r="G132" s="1050"/>
      <c r="H132" s="1104" t="s">
        <v>656</v>
      </c>
      <c r="I132" s="1070"/>
      <c r="J132" s="1070"/>
      <c r="K132" s="1070"/>
      <c r="L132" s="1070"/>
    </row>
    <row r="133" spans="2:12" ht="30" customHeight="1" thickBot="1" x14ac:dyDescent="0.3">
      <c r="B133" s="1051"/>
      <c r="C133" s="1052"/>
      <c r="D133" s="1052"/>
      <c r="E133" s="1052"/>
      <c r="F133" s="1052"/>
      <c r="G133" s="1053"/>
      <c r="H133" s="1104"/>
      <c r="I133" s="1070"/>
      <c r="J133" s="1070"/>
      <c r="K133" s="1070"/>
      <c r="L133" s="1070"/>
    </row>
    <row r="134" spans="2:12" ht="15.75" customHeight="1" x14ac:dyDescent="0.25">
      <c r="B134" s="1105"/>
      <c r="C134" s="1106"/>
      <c r="D134" s="1106"/>
      <c r="E134" s="1106"/>
      <c r="F134" s="1106"/>
      <c r="G134" s="1107"/>
      <c r="H134" s="1105"/>
      <c r="I134" s="1106"/>
      <c r="J134" s="1106"/>
      <c r="K134" s="1106"/>
      <c r="L134" s="1107"/>
    </row>
    <row r="135" spans="2:12" x14ac:dyDescent="0.25">
      <c r="B135" s="1108"/>
      <c r="C135" s="1109"/>
      <c r="D135" s="1109"/>
      <c r="E135" s="1109"/>
      <c r="F135" s="1109"/>
      <c r="G135" s="1110"/>
      <c r="H135" s="1108"/>
      <c r="I135" s="1109"/>
      <c r="J135" s="1109"/>
      <c r="K135" s="1109"/>
      <c r="L135" s="1110"/>
    </row>
    <row r="136" spans="2:12" x14ac:dyDescent="0.25">
      <c r="B136" s="1108"/>
      <c r="C136" s="1109"/>
      <c r="D136" s="1109"/>
      <c r="E136" s="1109"/>
      <c r="F136" s="1109"/>
      <c r="G136" s="1110"/>
      <c r="H136" s="1108"/>
      <c r="I136" s="1109"/>
      <c r="J136" s="1109"/>
      <c r="K136" s="1109"/>
      <c r="L136" s="1110"/>
    </row>
    <row r="137" spans="2:12" x14ac:dyDescent="0.25">
      <c r="B137" s="1108"/>
      <c r="C137" s="1109"/>
      <c r="D137" s="1109"/>
      <c r="E137" s="1109"/>
      <c r="F137" s="1109"/>
      <c r="G137" s="1110"/>
      <c r="H137" s="1108"/>
      <c r="I137" s="1109"/>
      <c r="J137" s="1109"/>
      <c r="K137" s="1109"/>
      <c r="L137" s="1110"/>
    </row>
    <row r="138" spans="2:12" x14ac:dyDescent="0.25">
      <c r="B138" s="1108"/>
      <c r="C138" s="1109"/>
      <c r="D138" s="1109"/>
      <c r="E138" s="1109"/>
      <c r="F138" s="1109"/>
      <c r="G138" s="1110"/>
      <c r="H138" s="1108"/>
      <c r="I138" s="1109"/>
      <c r="J138" s="1109"/>
      <c r="K138" s="1109"/>
      <c r="L138" s="1110"/>
    </row>
    <row r="139" spans="2:12" x14ac:dyDescent="0.25">
      <c r="B139" s="1108"/>
      <c r="C139" s="1109"/>
      <c r="D139" s="1109"/>
      <c r="E139" s="1109"/>
      <c r="F139" s="1109"/>
      <c r="G139" s="1110"/>
      <c r="H139" s="1108"/>
      <c r="I139" s="1109"/>
      <c r="J139" s="1109"/>
      <c r="K139" s="1109"/>
      <c r="L139" s="1110"/>
    </row>
    <row r="140" spans="2:12" x14ac:dyDescent="0.25">
      <c r="B140" s="1108"/>
      <c r="C140" s="1109"/>
      <c r="D140" s="1109"/>
      <c r="E140" s="1109"/>
      <c r="F140" s="1109"/>
      <c r="G140" s="1110"/>
      <c r="H140" s="1108"/>
      <c r="I140" s="1109"/>
      <c r="J140" s="1109"/>
      <c r="K140" s="1109"/>
      <c r="L140" s="1110"/>
    </row>
    <row r="141" spans="2:12" x14ac:dyDescent="0.25">
      <c r="B141" s="1108"/>
      <c r="C141" s="1109"/>
      <c r="D141" s="1109"/>
      <c r="E141" s="1109"/>
      <c r="F141" s="1109"/>
      <c r="G141" s="1110"/>
      <c r="H141" s="1108"/>
      <c r="I141" s="1109"/>
      <c r="J141" s="1109"/>
      <c r="K141" s="1109"/>
      <c r="L141" s="1110"/>
    </row>
    <row r="142" spans="2:12" x14ac:dyDescent="0.25">
      <c r="B142" s="1108"/>
      <c r="C142" s="1109"/>
      <c r="D142" s="1109"/>
      <c r="E142" s="1109"/>
      <c r="F142" s="1109"/>
      <c r="G142" s="1110"/>
      <c r="H142" s="1108"/>
      <c r="I142" s="1109"/>
      <c r="J142" s="1109"/>
      <c r="K142" s="1109"/>
      <c r="L142" s="1110"/>
    </row>
    <row r="143" spans="2:12" x14ac:dyDescent="0.25">
      <c r="B143" s="1108"/>
      <c r="C143" s="1109"/>
      <c r="D143" s="1109"/>
      <c r="E143" s="1109"/>
      <c r="F143" s="1109"/>
      <c r="G143" s="1110"/>
      <c r="H143" s="1108"/>
      <c r="I143" s="1109"/>
      <c r="J143" s="1109"/>
      <c r="K143" s="1109"/>
      <c r="L143" s="1110"/>
    </row>
    <row r="144" spans="2:12" x14ac:dyDescent="0.25">
      <c r="B144" s="1108"/>
      <c r="C144" s="1109"/>
      <c r="D144" s="1109"/>
      <c r="E144" s="1109"/>
      <c r="F144" s="1109"/>
      <c r="G144" s="1110"/>
      <c r="H144" s="1108"/>
      <c r="I144" s="1109"/>
      <c r="J144" s="1109"/>
      <c r="K144" s="1109"/>
      <c r="L144" s="1110"/>
    </row>
    <row r="145" spans="2:12" x14ac:dyDescent="0.25">
      <c r="B145" s="1108"/>
      <c r="C145" s="1109"/>
      <c r="D145" s="1109"/>
      <c r="E145" s="1109"/>
      <c r="F145" s="1109"/>
      <c r="G145" s="1110"/>
      <c r="H145" s="1108"/>
      <c r="I145" s="1109"/>
      <c r="J145" s="1109"/>
      <c r="K145" s="1109"/>
      <c r="L145" s="1110"/>
    </row>
    <row r="146" spans="2:12" x14ac:dyDescent="0.25">
      <c r="B146" s="1108"/>
      <c r="C146" s="1109"/>
      <c r="D146" s="1109"/>
      <c r="E146" s="1109"/>
      <c r="F146" s="1109"/>
      <c r="G146" s="1110"/>
      <c r="H146" s="1108"/>
      <c r="I146" s="1109"/>
      <c r="J146" s="1109"/>
      <c r="K146" s="1109"/>
      <c r="L146" s="1110"/>
    </row>
    <row r="147" spans="2:12" ht="15.75" thickBot="1" x14ac:dyDescent="0.3">
      <c r="B147" s="1111"/>
      <c r="C147" s="1112"/>
      <c r="D147" s="1112"/>
      <c r="E147" s="1112"/>
      <c r="F147" s="1112"/>
      <c r="G147" s="1113"/>
      <c r="H147" s="1111"/>
      <c r="I147" s="1112"/>
      <c r="J147" s="1112"/>
      <c r="K147" s="1112"/>
      <c r="L147" s="1113"/>
    </row>
    <row r="148" spans="2:12" x14ac:dyDescent="0.25">
      <c r="B148" s="1048" t="s">
        <v>702</v>
      </c>
      <c r="C148" s="1049"/>
      <c r="D148" s="1049"/>
      <c r="E148" s="1049"/>
      <c r="F148" s="1049"/>
      <c r="G148" s="1050"/>
      <c r="H148" s="1104" t="s">
        <v>703</v>
      </c>
      <c r="I148" s="1070"/>
      <c r="J148" s="1070"/>
      <c r="K148" s="1070"/>
      <c r="L148" s="1070"/>
    </row>
    <row r="149" spans="2:12" ht="30" customHeight="1" thickBot="1" x14ac:dyDescent="0.3">
      <c r="B149" s="1051"/>
      <c r="C149" s="1052"/>
      <c r="D149" s="1052"/>
      <c r="E149" s="1052"/>
      <c r="F149" s="1052"/>
      <c r="G149" s="1053"/>
      <c r="H149" s="1104"/>
      <c r="I149" s="1070"/>
      <c r="J149" s="1070"/>
      <c r="K149" s="1070"/>
      <c r="L149" s="1070"/>
    </row>
    <row r="150" spans="2:12" ht="15.75" customHeight="1" x14ac:dyDescent="0.25">
      <c r="B150" s="1105"/>
      <c r="C150" s="1106"/>
      <c r="D150" s="1106"/>
      <c r="E150" s="1106"/>
      <c r="F150" s="1106"/>
      <c r="G150" s="1107"/>
      <c r="H150" s="1105"/>
      <c r="I150" s="1106"/>
      <c r="J150" s="1106"/>
      <c r="K150" s="1106"/>
      <c r="L150" s="1107"/>
    </row>
    <row r="151" spans="2:12" x14ac:dyDescent="0.25">
      <c r="B151" s="1108"/>
      <c r="C151" s="1109"/>
      <c r="D151" s="1109"/>
      <c r="E151" s="1109"/>
      <c r="F151" s="1109"/>
      <c r="G151" s="1110"/>
      <c r="H151" s="1108"/>
      <c r="I151" s="1109"/>
      <c r="J151" s="1109"/>
      <c r="K151" s="1109"/>
      <c r="L151" s="1110"/>
    </row>
    <row r="152" spans="2:12" x14ac:dyDescent="0.25">
      <c r="B152" s="1108"/>
      <c r="C152" s="1109"/>
      <c r="D152" s="1109"/>
      <c r="E152" s="1109"/>
      <c r="F152" s="1109"/>
      <c r="G152" s="1110"/>
      <c r="H152" s="1108"/>
      <c r="I152" s="1109"/>
      <c r="J152" s="1109"/>
      <c r="K152" s="1109"/>
      <c r="L152" s="1110"/>
    </row>
    <row r="153" spans="2:12" x14ac:dyDescent="0.25">
      <c r="B153" s="1108"/>
      <c r="C153" s="1109"/>
      <c r="D153" s="1109"/>
      <c r="E153" s="1109"/>
      <c r="F153" s="1109"/>
      <c r="G153" s="1110"/>
      <c r="H153" s="1108"/>
      <c r="I153" s="1109"/>
      <c r="J153" s="1109"/>
      <c r="K153" s="1109"/>
      <c r="L153" s="1110"/>
    </row>
    <row r="154" spans="2:12" x14ac:dyDescent="0.25">
      <c r="B154" s="1108"/>
      <c r="C154" s="1109"/>
      <c r="D154" s="1109"/>
      <c r="E154" s="1109"/>
      <c r="F154" s="1109"/>
      <c r="G154" s="1110"/>
      <c r="H154" s="1108"/>
      <c r="I154" s="1109"/>
      <c r="J154" s="1109"/>
      <c r="K154" s="1109"/>
      <c r="L154" s="1110"/>
    </row>
    <row r="155" spans="2:12" x14ac:dyDescent="0.25">
      <c r="B155" s="1108"/>
      <c r="C155" s="1109"/>
      <c r="D155" s="1109"/>
      <c r="E155" s="1109"/>
      <c r="F155" s="1109"/>
      <c r="G155" s="1110"/>
      <c r="H155" s="1108"/>
      <c r="I155" s="1109"/>
      <c r="J155" s="1109"/>
      <c r="K155" s="1109"/>
      <c r="L155" s="1110"/>
    </row>
    <row r="156" spans="2:12" x14ac:dyDescent="0.25">
      <c r="B156" s="1108"/>
      <c r="C156" s="1109"/>
      <c r="D156" s="1109"/>
      <c r="E156" s="1109"/>
      <c r="F156" s="1109"/>
      <c r="G156" s="1110"/>
      <c r="H156" s="1108"/>
      <c r="I156" s="1109"/>
      <c r="J156" s="1109"/>
      <c r="K156" s="1109"/>
      <c r="L156" s="1110"/>
    </row>
    <row r="157" spans="2:12" x14ac:dyDescent="0.25">
      <c r="B157" s="1108"/>
      <c r="C157" s="1109"/>
      <c r="D157" s="1109"/>
      <c r="E157" s="1109"/>
      <c r="F157" s="1109"/>
      <c r="G157" s="1110"/>
      <c r="H157" s="1108"/>
      <c r="I157" s="1109"/>
      <c r="J157" s="1109"/>
      <c r="K157" s="1109"/>
      <c r="L157" s="1110"/>
    </row>
    <row r="158" spans="2:12" x14ac:dyDescent="0.25">
      <c r="B158" s="1108"/>
      <c r="C158" s="1109"/>
      <c r="D158" s="1109"/>
      <c r="E158" s="1109"/>
      <c r="F158" s="1109"/>
      <c r="G158" s="1110"/>
      <c r="H158" s="1108"/>
      <c r="I158" s="1109"/>
      <c r="J158" s="1109"/>
      <c r="K158" s="1109"/>
      <c r="L158" s="1110"/>
    </row>
    <row r="159" spans="2:12" x14ac:dyDescent="0.25">
      <c r="B159" s="1108"/>
      <c r="C159" s="1109"/>
      <c r="D159" s="1109"/>
      <c r="E159" s="1109"/>
      <c r="F159" s="1109"/>
      <c r="G159" s="1110"/>
      <c r="H159" s="1108"/>
      <c r="I159" s="1109"/>
      <c r="J159" s="1109"/>
      <c r="K159" s="1109"/>
      <c r="L159" s="1110"/>
    </row>
    <row r="160" spans="2:12" x14ac:dyDescent="0.25">
      <c r="B160" s="1108"/>
      <c r="C160" s="1109"/>
      <c r="D160" s="1109"/>
      <c r="E160" s="1109"/>
      <c r="F160" s="1109"/>
      <c r="G160" s="1110"/>
      <c r="H160" s="1108"/>
      <c r="I160" s="1109"/>
      <c r="J160" s="1109"/>
      <c r="K160" s="1109"/>
      <c r="L160" s="1110"/>
    </row>
    <row r="161" spans="2:12" x14ac:dyDescent="0.25">
      <c r="B161" s="1108"/>
      <c r="C161" s="1109"/>
      <c r="D161" s="1109"/>
      <c r="E161" s="1109"/>
      <c r="F161" s="1109"/>
      <c r="G161" s="1110"/>
      <c r="H161" s="1108"/>
      <c r="I161" s="1109"/>
      <c r="J161" s="1109"/>
      <c r="K161" s="1109"/>
      <c r="L161" s="1110"/>
    </row>
    <row r="162" spans="2:12" x14ac:dyDescent="0.25">
      <c r="B162" s="1108"/>
      <c r="C162" s="1109"/>
      <c r="D162" s="1109"/>
      <c r="E162" s="1109"/>
      <c r="F162" s="1109"/>
      <c r="G162" s="1110"/>
      <c r="H162" s="1108"/>
      <c r="I162" s="1109"/>
      <c r="J162" s="1109"/>
      <c r="K162" s="1109"/>
      <c r="L162" s="1110"/>
    </row>
    <row r="163" spans="2:12" ht="15.75" thickBot="1" x14ac:dyDescent="0.3">
      <c r="B163" s="1111"/>
      <c r="C163" s="1112"/>
      <c r="D163" s="1112"/>
      <c r="E163" s="1112"/>
      <c r="F163" s="1112"/>
      <c r="G163" s="1113"/>
      <c r="H163" s="1111"/>
      <c r="I163" s="1112"/>
      <c r="J163" s="1112"/>
      <c r="K163" s="1112"/>
      <c r="L163" s="1113"/>
    </row>
    <row r="164" spans="2:12" x14ac:dyDescent="0.25">
      <c r="B164" s="1048" t="s">
        <v>711</v>
      </c>
      <c r="C164" s="1049"/>
      <c r="D164" s="1049"/>
      <c r="E164" s="1049"/>
      <c r="F164" s="1049"/>
      <c r="G164" s="1050"/>
      <c r="H164" s="1104" t="s">
        <v>711</v>
      </c>
      <c r="I164" s="1070"/>
      <c r="J164" s="1070"/>
      <c r="K164" s="1070"/>
      <c r="L164" s="1070"/>
    </row>
    <row r="165" spans="2:12" ht="30" customHeight="1" thickBot="1" x14ac:dyDescent="0.3">
      <c r="B165" s="1051"/>
      <c r="C165" s="1052"/>
      <c r="D165" s="1052"/>
      <c r="E165" s="1052"/>
      <c r="F165" s="1052"/>
      <c r="G165" s="1053"/>
      <c r="H165" s="1104"/>
      <c r="I165" s="1070"/>
      <c r="J165" s="1070"/>
      <c r="K165" s="1070"/>
      <c r="L165" s="1070"/>
    </row>
    <row r="166" spans="2:12" ht="15.75" customHeight="1" x14ac:dyDescent="0.25">
      <c r="B166" s="1105"/>
      <c r="C166" s="1106"/>
      <c r="D166" s="1106"/>
      <c r="E166" s="1106"/>
      <c r="F166" s="1106"/>
      <c r="G166" s="1107"/>
      <c r="H166" s="1105"/>
      <c r="I166" s="1106"/>
      <c r="J166" s="1106"/>
      <c r="K166" s="1106"/>
      <c r="L166" s="1107"/>
    </row>
    <row r="167" spans="2:12" x14ac:dyDescent="0.25">
      <c r="B167" s="1108"/>
      <c r="C167" s="1109"/>
      <c r="D167" s="1109"/>
      <c r="E167" s="1109"/>
      <c r="F167" s="1109"/>
      <c r="G167" s="1110"/>
      <c r="H167" s="1108"/>
      <c r="I167" s="1109"/>
      <c r="J167" s="1109"/>
      <c r="K167" s="1109"/>
      <c r="L167" s="1110"/>
    </row>
    <row r="168" spans="2:12" x14ac:dyDescent="0.25">
      <c r="B168" s="1108"/>
      <c r="C168" s="1109"/>
      <c r="D168" s="1109"/>
      <c r="E168" s="1109"/>
      <c r="F168" s="1109"/>
      <c r="G168" s="1110"/>
      <c r="H168" s="1108"/>
      <c r="I168" s="1109"/>
      <c r="J168" s="1109"/>
      <c r="K168" s="1109"/>
      <c r="L168" s="1110"/>
    </row>
    <row r="169" spans="2:12" x14ac:dyDescent="0.25">
      <c r="B169" s="1108"/>
      <c r="C169" s="1109"/>
      <c r="D169" s="1109"/>
      <c r="E169" s="1109"/>
      <c r="F169" s="1109"/>
      <c r="G169" s="1110"/>
      <c r="H169" s="1108"/>
      <c r="I169" s="1109"/>
      <c r="J169" s="1109"/>
      <c r="K169" s="1109"/>
      <c r="L169" s="1110"/>
    </row>
    <row r="170" spans="2:12" x14ac:dyDescent="0.25">
      <c r="B170" s="1108"/>
      <c r="C170" s="1109"/>
      <c r="D170" s="1109"/>
      <c r="E170" s="1109"/>
      <c r="F170" s="1109"/>
      <c r="G170" s="1110"/>
      <c r="H170" s="1108"/>
      <c r="I170" s="1109"/>
      <c r="J170" s="1109"/>
      <c r="K170" s="1109"/>
      <c r="L170" s="1110"/>
    </row>
    <row r="171" spans="2:12" x14ac:dyDescent="0.25">
      <c r="B171" s="1108"/>
      <c r="C171" s="1109"/>
      <c r="D171" s="1109"/>
      <c r="E171" s="1109"/>
      <c r="F171" s="1109"/>
      <c r="G171" s="1110"/>
      <c r="H171" s="1108"/>
      <c r="I171" s="1109"/>
      <c r="J171" s="1109"/>
      <c r="K171" s="1109"/>
      <c r="L171" s="1110"/>
    </row>
    <row r="172" spans="2:12" x14ac:dyDescent="0.25">
      <c r="B172" s="1108"/>
      <c r="C172" s="1109"/>
      <c r="D172" s="1109"/>
      <c r="E172" s="1109"/>
      <c r="F172" s="1109"/>
      <c r="G172" s="1110"/>
      <c r="H172" s="1108"/>
      <c r="I172" s="1109"/>
      <c r="J172" s="1109"/>
      <c r="K172" s="1109"/>
      <c r="L172" s="1110"/>
    </row>
    <row r="173" spans="2:12" x14ac:dyDescent="0.25">
      <c r="B173" s="1108"/>
      <c r="C173" s="1109"/>
      <c r="D173" s="1109"/>
      <c r="E173" s="1109"/>
      <c r="F173" s="1109"/>
      <c r="G173" s="1110"/>
      <c r="H173" s="1108"/>
      <c r="I173" s="1109"/>
      <c r="J173" s="1109"/>
      <c r="K173" s="1109"/>
      <c r="L173" s="1110"/>
    </row>
    <row r="174" spans="2:12" x14ac:dyDescent="0.25">
      <c r="B174" s="1108"/>
      <c r="C174" s="1109"/>
      <c r="D174" s="1109"/>
      <c r="E174" s="1109"/>
      <c r="F174" s="1109"/>
      <c r="G174" s="1110"/>
      <c r="H174" s="1108"/>
      <c r="I174" s="1109"/>
      <c r="J174" s="1109"/>
      <c r="K174" s="1109"/>
      <c r="L174" s="1110"/>
    </row>
    <row r="175" spans="2:12" x14ac:dyDescent="0.25">
      <c r="B175" s="1108"/>
      <c r="C175" s="1109"/>
      <c r="D175" s="1109"/>
      <c r="E175" s="1109"/>
      <c r="F175" s="1109"/>
      <c r="G175" s="1110"/>
      <c r="H175" s="1108"/>
      <c r="I175" s="1109"/>
      <c r="J175" s="1109"/>
      <c r="K175" s="1109"/>
      <c r="L175" s="1110"/>
    </row>
    <row r="176" spans="2:12" x14ac:dyDescent="0.25">
      <c r="B176" s="1108"/>
      <c r="C176" s="1109"/>
      <c r="D176" s="1109"/>
      <c r="E176" s="1109"/>
      <c r="F176" s="1109"/>
      <c r="G176" s="1110"/>
      <c r="H176" s="1108"/>
      <c r="I176" s="1109"/>
      <c r="J176" s="1109"/>
      <c r="K176" s="1109"/>
      <c r="L176" s="1110"/>
    </row>
    <row r="177" spans="2:12" x14ac:dyDescent="0.25">
      <c r="B177" s="1108"/>
      <c r="C177" s="1109"/>
      <c r="D177" s="1109"/>
      <c r="E177" s="1109"/>
      <c r="F177" s="1109"/>
      <c r="G177" s="1110"/>
      <c r="H177" s="1108"/>
      <c r="I177" s="1109"/>
      <c r="J177" s="1109"/>
      <c r="K177" s="1109"/>
      <c r="L177" s="1110"/>
    </row>
    <row r="178" spans="2:12" x14ac:dyDescent="0.25">
      <c r="B178" s="1108"/>
      <c r="C178" s="1109"/>
      <c r="D178" s="1109"/>
      <c r="E178" s="1109"/>
      <c r="F178" s="1109"/>
      <c r="G178" s="1110"/>
      <c r="H178" s="1108"/>
      <c r="I178" s="1109"/>
      <c r="J178" s="1109"/>
      <c r="K178" s="1109"/>
      <c r="L178" s="1110"/>
    </row>
    <row r="179" spans="2:12" ht="15.75" thickBot="1" x14ac:dyDescent="0.3">
      <c r="B179" s="1111"/>
      <c r="C179" s="1112"/>
      <c r="D179" s="1112"/>
      <c r="E179" s="1112"/>
      <c r="F179" s="1112"/>
      <c r="G179" s="1113"/>
      <c r="H179" s="1111"/>
      <c r="I179" s="1112"/>
      <c r="J179" s="1112"/>
      <c r="K179" s="1112"/>
      <c r="L179" s="1113"/>
    </row>
    <row r="180" spans="2:12" x14ac:dyDescent="0.25">
      <c r="B180" s="1048" t="s">
        <v>1152</v>
      </c>
      <c r="C180" s="1049"/>
      <c r="D180" s="1049"/>
      <c r="E180" s="1049"/>
      <c r="F180" s="1049"/>
      <c r="G180" s="1050"/>
      <c r="H180" s="1104" t="s">
        <v>1153</v>
      </c>
      <c r="I180" s="1070"/>
      <c r="J180" s="1070"/>
      <c r="K180" s="1070"/>
      <c r="L180" s="1070"/>
    </row>
    <row r="181" spans="2:12" ht="30" customHeight="1" thickBot="1" x14ac:dyDescent="0.3">
      <c r="B181" s="1051"/>
      <c r="C181" s="1052"/>
      <c r="D181" s="1052"/>
      <c r="E181" s="1052"/>
      <c r="F181" s="1052"/>
      <c r="G181" s="1053"/>
      <c r="H181" s="1104"/>
      <c r="I181" s="1070"/>
      <c r="J181" s="1070"/>
      <c r="K181" s="1070"/>
      <c r="L181" s="1070"/>
    </row>
    <row r="182" spans="2:12" ht="15.75" customHeight="1" x14ac:dyDescent="0.25">
      <c r="B182" s="1105"/>
      <c r="C182" s="1106"/>
      <c r="D182" s="1106"/>
      <c r="E182" s="1106"/>
      <c r="F182" s="1106"/>
      <c r="G182" s="1107"/>
      <c r="H182" s="1105"/>
      <c r="I182" s="1106"/>
      <c r="J182" s="1106"/>
      <c r="K182" s="1106"/>
      <c r="L182" s="1107"/>
    </row>
    <row r="183" spans="2:12" x14ac:dyDescent="0.25">
      <c r="B183" s="1108"/>
      <c r="C183" s="1109"/>
      <c r="D183" s="1109"/>
      <c r="E183" s="1109"/>
      <c r="F183" s="1109"/>
      <c r="G183" s="1110"/>
      <c r="H183" s="1108"/>
      <c r="I183" s="1109"/>
      <c r="J183" s="1109"/>
      <c r="K183" s="1109"/>
      <c r="L183" s="1110"/>
    </row>
    <row r="184" spans="2:12" x14ac:dyDescent="0.25">
      <c r="B184" s="1108"/>
      <c r="C184" s="1109"/>
      <c r="D184" s="1109"/>
      <c r="E184" s="1109"/>
      <c r="F184" s="1109"/>
      <c r="G184" s="1110"/>
      <c r="H184" s="1108"/>
      <c r="I184" s="1109"/>
      <c r="J184" s="1109"/>
      <c r="K184" s="1109"/>
      <c r="L184" s="1110"/>
    </row>
    <row r="185" spans="2:12" x14ac:dyDescent="0.25">
      <c r="B185" s="1108"/>
      <c r="C185" s="1109"/>
      <c r="D185" s="1109"/>
      <c r="E185" s="1109"/>
      <c r="F185" s="1109"/>
      <c r="G185" s="1110"/>
      <c r="H185" s="1108"/>
      <c r="I185" s="1109"/>
      <c r="J185" s="1109"/>
      <c r="K185" s="1109"/>
      <c r="L185" s="1110"/>
    </row>
    <row r="186" spans="2:12" x14ac:dyDescent="0.25">
      <c r="B186" s="1108"/>
      <c r="C186" s="1109"/>
      <c r="D186" s="1109"/>
      <c r="E186" s="1109"/>
      <c r="F186" s="1109"/>
      <c r="G186" s="1110"/>
      <c r="H186" s="1108"/>
      <c r="I186" s="1109"/>
      <c r="J186" s="1109"/>
      <c r="K186" s="1109"/>
      <c r="L186" s="1110"/>
    </row>
    <row r="187" spans="2:12" x14ac:dyDescent="0.25">
      <c r="B187" s="1108"/>
      <c r="C187" s="1109"/>
      <c r="D187" s="1109"/>
      <c r="E187" s="1109"/>
      <c r="F187" s="1109"/>
      <c r="G187" s="1110"/>
      <c r="H187" s="1108"/>
      <c r="I187" s="1109"/>
      <c r="J187" s="1109"/>
      <c r="K187" s="1109"/>
      <c r="L187" s="1110"/>
    </row>
    <row r="188" spans="2:12" x14ac:dyDescent="0.25">
      <c r="B188" s="1108"/>
      <c r="C188" s="1109"/>
      <c r="D188" s="1109"/>
      <c r="E188" s="1109"/>
      <c r="F188" s="1109"/>
      <c r="G188" s="1110"/>
      <c r="H188" s="1108"/>
      <c r="I188" s="1109"/>
      <c r="J188" s="1109"/>
      <c r="K188" s="1109"/>
      <c r="L188" s="1110"/>
    </row>
    <row r="189" spans="2:12" x14ac:dyDescent="0.25">
      <c r="B189" s="1108"/>
      <c r="C189" s="1109"/>
      <c r="D189" s="1109"/>
      <c r="E189" s="1109"/>
      <c r="F189" s="1109"/>
      <c r="G189" s="1110"/>
      <c r="H189" s="1108"/>
      <c r="I189" s="1109"/>
      <c r="J189" s="1109"/>
      <c r="K189" s="1109"/>
      <c r="L189" s="1110"/>
    </row>
    <row r="190" spans="2:12" x14ac:dyDescent="0.25">
      <c r="B190" s="1108"/>
      <c r="C190" s="1109"/>
      <c r="D190" s="1109"/>
      <c r="E190" s="1109"/>
      <c r="F190" s="1109"/>
      <c r="G190" s="1110"/>
      <c r="H190" s="1108"/>
      <c r="I190" s="1109"/>
      <c r="J190" s="1109"/>
      <c r="K190" s="1109"/>
      <c r="L190" s="1110"/>
    </row>
    <row r="191" spans="2:12" x14ac:dyDescent="0.25">
      <c r="B191" s="1108"/>
      <c r="C191" s="1109"/>
      <c r="D191" s="1109"/>
      <c r="E191" s="1109"/>
      <c r="F191" s="1109"/>
      <c r="G191" s="1110"/>
      <c r="H191" s="1108"/>
      <c r="I191" s="1109"/>
      <c r="J191" s="1109"/>
      <c r="K191" s="1109"/>
      <c r="L191" s="1110"/>
    </row>
    <row r="192" spans="2:12" x14ac:dyDescent="0.25">
      <c r="B192" s="1108"/>
      <c r="C192" s="1109"/>
      <c r="D192" s="1109"/>
      <c r="E192" s="1109"/>
      <c r="F192" s="1109"/>
      <c r="G192" s="1110"/>
      <c r="H192" s="1108"/>
      <c r="I192" s="1109"/>
      <c r="J192" s="1109"/>
      <c r="K192" s="1109"/>
      <c r="L192" s="1110"/>
    </row>
    <row r="193" spans="2:12" x14ac:dyDescent="0.25">
      <c r="B193" s="1108"/>
      <c r="C193" s="1109"/>
      <c r="D193" s="1109"/>
      <c r="E193" s="1109"/>
      <c r="F193" s="1109"/>
      <c r="G193" s="1110"/>
      <c r="H193" s="1108"/>
      <c r="I193" s="1109"/>
      <c r="J193" s="1109"/>
      <c r="K193" s="1109"/>
      <c r="L193" s="1110"/>
    </row>
    <row r="194" spans="2:12" x14ac:dyDescent="0.25">
      <c r="B194" s="1108"/>
      <c r="C194" s="1109"/>
      <c r="D194" s="1109"/>
      <c r="E194" s="1109"/>
      <c r="F194" s="1109"/>
      <c r="G194" s="1110"/>
      <c r="H194" s="1108"/>
      <c r="I194" s="1109"/>
      <c r="J194" s="1109"/>
      <c r="K194" s="1109"/>
      <c r="L194" s="1110"/>
    </row>
    <row r="195" spans="2:12" ht="15.75" thickBot="1" x14ac:dyDescent="0.3">
      <c r="B195" s="1111"/>
      <c r="C195" s="1112"/>
      <c r="D195" s="1112"/>
      <c r="E195" s="1112"/>
      <c r="F195" s="1112"/>
      <c r="G195" s="1113"/>
      <c r="H195" s="1111"/>
      <c r="I195" s="1112"/>
      <c r="J195" s="1112"/>
      <c r="K195" s="1112"/>
      <c r="L195" s="1113"/>
    </row>
    <row r="196" spans="2:12" x14ac:dyDescent="0.25">
      <c r="B196" s="1048" t="s">
        <v>1154</v>
      </c>
      <c r="C196" s="1049"/>
      <c r="D196" s="1049"/>
      <c r="E196" s="1049"/>
      <c r="F196" s="1049"/>
      <c r="G196" s="1050"/>
      <c r="H196" s="1104" t="s">
        <v>1155</v>
      </c>
      <c r="I196" s="1070"/>
      <c r="J196" s="1070"/>
      <c r="K196" s="1070"/>
      <c r="L196" s="1070"/>
    </row>
    <row r="197" spans="2:12" ht="30" customHeight="1" thickBot="1" x14ac:dyDescent="0.3">
      <c r="B197" s="1051"/>
      <c r="C197" s="1052"/>
      <c r="D197" s="1052"/>
      <c r="E197" s="1052"/>
      <c r="F197" s="1052"/>
      <c r="G197" s="1053"/>
      <c r="H197" s="1104"/>
      <c r="I197" s="1070"/>
      <c r="J197" s="1070"/>
      <c r="K197" s="1070"/>
      <c r="L197" s="1070"/>
    </row>
    <row r="198" spans="2:12" ht="15.75" customHeight="1" x14ac:dyDescent="0.25">
      <c r="B198" s="1105"/>
      <c r="C198" s="1106"/>
      <c r="D198" s="1106"/>
      <c r="E198" s="1106"/>
      <c r="F198" s="1106"/>
      <c r="G198" s="1107"/>
      <c r="H198" s="1105"/>
      <c r="I198" s="1106"/>
      <c r="J198" s="1106"/>
      <c r="K198" s="1106"/>
      <c r="L198" s="1107"/>
    </row>
    <row r="199" spans="2:12" x14ac:dyDescent="0.25">
      <c r="B199" s="1108"/>
      <c r="C199" s="1109"/>
      <c r="D199" s="1109"/>
      <c r="E199" s="1109"/>
      <c r="F199" s="1109"/>
      <c r="G199" s="1110"/>
      <c r="H199" s="1108"/>
      <c r="I199" s="1109"/>
      <c r="J199" s="1109"/>
      <c r="K199" s="1109"/>
      <c r="L199" s="1110"/>
    </row>
    <row r="200" spans="2:12" x14ac:dyDescent="0.25">
      <c r="B200" s="1108"/>
      <c r="C200" s="1109"/>
      <c r="D200" s="1109"/>
      <c r="E200" s="1109"/>
      <c r="F200" s="1109"/>
      <c r="G200" s="1110"/>
      <c r="H200" s="1108"/>
      <c r="I200" s="1109"/>
      <c r="J200" s="1109"/>
      <c r="K200" s="1109"/>
      <c r="L200" s="1110"/>
    </row>
    <row r="201" spans="2:12" x14ac:dyDescent="0.25">
      <c r="B201" s="1108"/>
      <c r="C201" s="1109"/>
      <c r="D201" s="1109"/>
      <c r="E201" s="1109"/>
      <c r="F201" s="1109"/>
      <c r="G201" s="1110"/>
      <c r="H201" s="1108"/>
      <c r="I201" s="1109"/>
      <c r="J201" s="1109"/>
      <c r="K201" s="1109"/>
      <c r="L201" s="1110"/>
    </row>
    <row r="202" spans="2:12" x14ac:dyDescent="0.25">
      <c r="B202" s="1108"/>
      <c r="C202" s="1109"/>
      <c r="D202" s="1109"/>
      <c r="E202" s="1109"/>
      <c r="F202" s="1109"/>
      <c r="G202" s="1110"/>
      <c r="H202" s="1108"/>
      <c r="I202" s="1109"/>
      <c r="J202" s="1109"/>
      <c r="K202" s="1109"/>
      <c r="L202" s="1110"/>
    </row>
    <row r="203" spans="2:12" x14ac:dyDescent="0.25">
      <c r="B203" s="1108"/>
      <c r="C203" s="1109"/>
      <c r="D203" s="1109"/>
      <c r="E203" s="1109"/>
      <c r="F203" s="1109"/>
      <c r="G203" s="1110"/>
      <c r="H203" s="1108"/>
      <c r="I203" s="1109"/>
      <c r="J203" s="1109"/>
      <c r="K203" s="1109"/>
      <c r="L203" s="1110"/>
    </row>
    <row r="204" spans="2:12" x14ac:dyDescent="0.25">
      <c r="B204" s="1108"/>
      <c r="C204" s="1109"/>
      <c r="D204" s="1109"/>
      <c r="E204" s="1109"/>
      <c r="F204" s="1109"/>
      <c r="G204" s="1110"/>
      <c r="H204" s="1108"/>
      <c r="I204" s="1109"/>
      <c r="J204" s="1109"/>
      <c r="K204" s="1109"/>
      <c r="L204" s="1110"/>
    </row>
    <row r="205" spans="2:12" x14ac:dyDescent="0.25">
      <c r="B205" s="1108"/>
      <c r="C205" s="1109"/>
      <c r="D205" s="1109"/>
      <c r="E205" s="1109"/>
      <c r="F205" s="1109"/>
      <c r="G205" s="1110"/>
      <c r="H205" s="1108"/>
      <c r="I205" s="1109"/>
      <c r="J205" s="1109"/>
      <c r="K205" s="1109"/>
      <c r="L205" s="1110"/>
    </row>
    <row r="206" spans="2:12" x14ac:dyDescent="0.25">
      <c r="B206" s="1108"/>
      <c r="C206" s="1109"/>
      <c r="D206" s="1109"/>
      <c r="E206" s="1109"/>
      <c r="F206" s="1109"/>
      <c r="G206" s="1110"/>
      <c r="H206" s="1108"/>
      <c r="I206" s="1109"/>
      <c r="J206" s="1109"/>
      <c r="K206" s="1109"/>
      <c r="L206" s="1110"/>
    </row>
    <row r="207" spans="2:12" x14ac:dyDescent="0.25">
      <c r="B207" s="1108"/>
      <c r="C207" s="1109"/>
      <c r="D207" s="1109"/>
      <c r="E207" s="1109"/>
      <c r="F207" s="1109"/>
      <c r="G207" s="1110"/>
      <c r="H207" s="1108"/>
      <c r="I207" s="1109"/>
      <c r="J207" s="1109"/>
      <c r="K207" s="1109"/>
      <c r="L207" s="1110"/>
    </row>
    <row r="208" spans="2:12" x14ac:dyDescent="0.25">
      <c r="B208" s="1108"/>
      <c r="C208" s="1109"/>
      <c r="D208" s="1109"/>
      <c r="E208" s="1109"/>
      <c r="F208" s="1109"/>
      <c r="G208" s="1110"/>
      <c r="H208" s="1108"/>
      <c r="I208" s="1109"/>
      <c r="J208" s="1109"/>
      <c r="K208" s="1109"/>
      <c r="L208" s="1110"/>
    </row>
    <row r="209" spans="2:12" x14ac:dyDescent="0.25">
      <c r="B209" s="1108"/>
      <c r="C209" s="1109"/>
      <c r="D209" s="1109"/>
      <c r="E209" s="1109"/>
      <c r="F209" s="1109"/>
      <c r="G209" s="1110"/>
      <c r="H209" s="1108"/>
      <c r="I209" s="1109"/>
      <c r="J209" s="1109"/>
      <c r="K209" s="1109"/>
      <c r="L209" s="1110"/>
    </row>
    <row r="210" spans="2:12" x14ac:dyDescent="0.25">
      <c r="B210" s="1108"/>
      <c r="C210" s="1109"/>
      <c r="D210" s="1109"/>
      <c r="E210" s="1109"/>
      <c r="F210" s="1109"/>
      <c r="G210" s="1110"/>
      <c r="H210" s="1108"/>
      <c r="I210" s="1109"/>
      <c r="J210" s="1109"/>
      <c r="K210" s="1109"/>
      <c r="L210" s="1110"/>
    </row>
    <row r="211" spans="2:12" ht="15.75" thickBot="1" x14ac:dyDescent="0.3">
      <c r="B211" s="1111"/>
      <c r="C211" s="1112"/>
      <c r="D211" s="1112"/>
      <c r="E211" s="1112"/>
      <c r="F211" s="1112"/>
      <c r="G211" s="1113"/>
      <c r="H211" s="1111"/>
      <c r="I211" s="1112"/>
      <c r="J211" s="1112"/>
      <c r="K211" s="1112"/>
      <c r="L211" s="1113"/>
    </row>
    <row r="212" spans="2:12" x14ac:dyDescent="0.25">
      <c r="B212" s="1048" t="s">
        <v>1156</v>
      </c>
      <c r="C212" s="1049"/>
      <c r="D212" s="1049"/>
      <c r="E212" s="1049"/>
      <c r="F212" s="1049"/>
      <c r="G212" s="1050"/>
      <c r="H212" s="1104" t="s">
        <v>1157</v>
      </c>
      <c r="I212" s="1070"/>
      <c r="J212" s="1070"/>
      <c r="K212" s="1070"/>
      <c r="L212" s="1070"/>
    </row>
    <row r="213" spans="2:12" ht="30" customHeight="1" thickBot="1" x14ac:dyDescent="0.3">
      <c r="B213" s="1051"/>
      <c r="C213" s="1052"/>
      <c r="D213" s="1052"/>
      <c r="E213" s="1052"/>
      <c r="F213" s="1052"/>
      <c r="G213" s="1053"/>
      <c r="H213" s="1104"/>
      <c r="I213" s="1070"/>
      <c r="J213" s="1070"/>
      <c r="K213" s="1070"/>
      <c r="L213" s="1070"/>
    </row>
    <row r="214" spans="2:12" ht="15.75" customHeight="1" x14ac:dyDescent="0.25">
      <c r="B214" s="1105"/>
      <c r="C214" s="1106"/>
      <c r="D214" s="1106"/>
      <c r="E214" s="1106"/>
      <c r="F214" s="1106"/>
      <c r="G214" s="1107"/>
      <c r="H214" s="1105"/>
      <c r="I214" s="1106"/>
      <c r="J214" s="1106"/>
      <c r="K214" s="1106"/>
      <c r="L214" s="1107"/>
    </row>
    <row r="215" spans="2:12" x14ac:dyDescent="0.25">
      <c r="B215" s="1108"/>
      <c r="C215" s="1109"/>
      <c r="D215" s="1109"/>
      <c r="E215" s="1109"/>
      <c r="F215" s="1109"/>
      <c r="G215" s="1110"/>
      <c r="H215" s="1108"/>
      <c r="I215" s="1109"/>
      <c r="J215" s="1109"/>
      <c r="K215" s="1109"/>
      <c r="L215" s="1110"/>
    </row>
    <row r="216" spans="2:12" x14ac:dyDescent="0.25">
      <c r="B216" s="1108"/>
      <c r="C216" s="1109"/>
      <c r="D216" s="1109"/>
      <c r="E216" s="1109"/>
      <c r="F216" s="1109"/>
      <c r="G216" s="1110"/>
      <c r="H216" s="1108"/>
      <c r="I216" s="1109"/>
      <c r="J216" s="1109"/>
      <c r="K216" s="1109"/>
      <c r="L216" s="1110"/>
    </row>
    <row r="217" spans="2:12" x14ac:dyDescent="0.25">
      <c r="B217" s="1108"/>
      <c r="C217" s="1109"/>
      <c r="D217" s="1109"/>
      <c r="E217" s="1109"/>
      <c r="F217" s="1109"/>
      <c r="G217" s="1110"/>
      <c r="H217" s="1108"/>
      <c r="I217" s="1109"/>
      <c r="J217" s="1109"/>
      <c r="K217" s="1109"/>
      <c r="L217" s="1110"/>
    </row>
    <row r="218" spans="2:12" x14ac:dyDescent="0.25">
      <c r="B218" s="1108"/>
      <c r="C218" s="1109"/>
      <c r="D218" s="1109"/>
      <c r="E218" s="1109"/>
      <c r="F218" s="1109"/>
      <c r="G218" s="1110"/>
      <c r="H218" s="1108"/>
      <c r="I218" s="1109"/>
      <c r="J218" s="1109"/>
      <c r="K218" s="1109"/>
      <c r="L218" s="1110"/>
    </row>
    <row r="219" spans="2:12" x14ac:dyDescent="0.25">
      <c r="B219" s="1108"/>
      <c r="C219" s="1109"/>
      <c r="D219" s="1109"/>
      <c r="E219" s="1109"/>
      <c r="F219" s="1109"/>
      <c r="G219" s="1110"/>
      <c r="H219" s="1108"/>
      <c r="I219" s="1109"/>
      <c r="J219" s="1109"/>
      <c r="K219" s="1109"/>
      <c r="L219" s="1110"/>
    </row>
    <row r="220" spans="2:12" x14ac:dyDescent="0.25">
      <c r="B220" s="1108"/>
      <c r="C220" s="1109"/>
      <c r="D220" s="1109"/>
      <c r="E220" s="1109"/>
      <c r="F220" s="1109"/>
      <c r="G220" s="1110"/>
      <c r="H220" s="1108"/>
      <c r="I220" s="1109"/>
      <c r="J220" s="1109"/>
      <c r="K220" s="1109"/>
      <c r="L220" s="1110"/>
    </row>
    <row r="221" spans="2:12" x14ac:dyDescent="0.25">
      <c r="B221" s="1108"/>
      <c r="C221" s="1109"/>
      <c r="D221" s="1109"/>
      <c r="E221" s="1109"/>
      <c r="F221" s="1109"/>
      <c r="G221" s="1110"/>
      <c r="H221" s="1108"/>
      <c r="I221" s="1109"/>
      <c r="J221" s="1109"/>
      <c r="K221" s="1109"/>
      <c r="L221" s="1110"/>
    </row>
    <row r="222" spans="2:12" x14ac:dyDescent="0.25">
      <c r="B222" s="1108"/>
      <c r="C222" s="1109"/>
      <c r="D222" s="1109"/>
      <c r="E222" s="1109"/>
      <c r="F222" s="1109"/>
      <c r="G222" s="1110"/>
      <c r="H222" s="1108"/>
      <c r="I222" s="1109"/>
      <c r="J222" s="1109"/>
      <c r="K222" s="1109"/>
      <c r="L222" s="1110"/>
    </row>
    <row r="223" spans="2:12" x14ac:dyDescent="0.25">
      <c r="B223" s="1108"/>
      <c r="C223" s="1109"/>
      <c r="D223" s="1109"/>
      <c r="E223" s="1109"/>
      <c r="F223" s="1109"/>
      <c r="G223" s="1110"/>
      <c r="H223" s="1108"/>
      <c r="I223" s="1109"/>
      <c r="J223" s="1109"/>
      <c r="K223" s="1109"/>
      <c r="L223" s="1110"/>
    </row>
    <row r="224" spans="2:12" x14ac:dyDescent="0.25">
      <c r="B224" s="1108"/>
      <c r="C224" s="1109"/>
      <c r="D224" s="1109"/>
      <c r="E224" s="1109"/>
      <c r="F224" s="1109"/>
      <c r="G224" s="1110"/>
      <c r="H224" s="1108"/>
      <c r="I224" s="1109"/>
      <c r="J224" s="1109"/>
      <c r="K224" s="1109"/>
      <c r="L224" s="1110"/>
    </row>
    <row r="225" spans="2:12" x14ac:dyDescent="0.25">
      <c r="B225" s="1108"/>
      <c r="C225" s="1109"/>
      <c r="D225" s="1109"/>
      <c r="E225" s="1109"/>
      <c r="F225" s="1109"/>
      <c r="G225" s="1110"/>
      <c r="H225" s="1108"/>
      <c r="I225" s="1109"/>
      <c r="J225" s="1109"/>
      <c r="K225" s="1109"/>
      <c r="L225" s="1110"/>
    </row>
    <row r="226" spans="2:12" x14ac:dyDescent="0.25">
      <c r="B226" s="1108"/>
      <c r="C226" s="1109"/>
      <c r="D226" s="1109"/>
      <c r="E226" s="1109"/>
      <c r="F226" s="1109"/>
      <c r="G226" s="1110"/>
      <c r="H226" s="1108"/>
      <c r="I226" s="1109"/>
      <c r="J226" s="1109"/>
      <c r="K226" s="1109"/>
      <c r="L226" s="1110"/>
    </row>
    <row r="227" spans="2:12" ht="15.75" thickBot="1" x14ac:dyDescent="0.3">
      <c r="B227" s="1111"/>
      <c r="C227" s="1112"/>
      <c r="D227" s="1112"/>
      <c r="E227" s="1112"/>
      <c r="F227" s="1112"/>
      <c r="G227" s="1113"/>
      <c r="H227" s="1111"/>
      <c r="I227" s="1112"/>
      <c r="J227" s="1112"/>
      <c r="K227" s="1112"/>
      <c r="L227" s="1113"/>
    </row>
    <row r="228" spans="2:12" x14ac:dyDescent="0.25">
      <c r="B228" s="1048" t="s">
        <v>1158</v>
      </c>
      <c r="C228" s="1049"/>
      <c r="D228" s="1049"/>
      <c r="E228" s="1049"/>
      <c r="F228" s="1049"/>
      <c r="G228" s="1050"/>
      <c r="H228" s="1104" t="s">
        <v>1159</v>
      </c>
      <c r="I228" s="1070"/>
      <c r="J228" s="1070"/>
      <c r="K228" s="1070"/>
      <c r="L228" s="1070"/>
    </row>
    <row r="229" spans="2:12" ht="30" customHeight="1" thickBot="1" x14ac:dyDescent="0.3">
      <c r="B229" s="1051"/>
      <c r="C229" s="1052"/>
      <c r="D229" s="1052"/>
      <c r="E229" s="1052"/>
      <c r="F229" s="1052"/>
      <c r="G229" s="1053"/>
      <c r="H229" s="1104"/>
      <c r="I229" s="1070"/>
      <c r="J229" s="1070"/>
      <c r="K229" s="1070"/>
      <c r="L229" s="1070"/>
    </row>
    <row r="230" spans="2:12" ht="15.75" customHeight="1" x14ac:dyDescent="0.25">
      <c r="B230" s="1105"/>
      <c r="C230" s="1106"/>
      <c r="D230" s="1106"/>
      <c r="E230" s="1106"/>
      <c r="F230" s="1106"/>
      <c r="G230" s="1107"/>
      <c r="H230" s="1105"/>
      <c r="I230" s="1106"/>
      <c r="J230" s="1106"/>
      <c r="K230" s="1106"/>
      <c r="L230" s="1107"/>
    </row>
    <row r="231" spans="2:12" x14ac:dyDescent="0.25">
      <c r="B231" s="1108"/>
      <c r="C231" s="1109"/>
      <c r="D231" s="1109"/>
      <c r="E231" s="1109"/>
      <c r="F231" s="1109"/>
      <c r="G231" s="1110"/>
      <c r="H231" s="1108"/>
      <c r="I231" s="1109"/>
      <c r="J231" s="1109"/>
      <c r="K231" s="1109"/>
      <c r="L231" s="1110"/>
    </row>
    <row r="232" spans="2:12" x14ac:dyDescent="0.25">
      <c r="B232" s="1108"/>
      <c r="C232" s="1109"/>
      <c r="D232" s="1109"/>
      <c r="E232" s="1109"/>
      <c r="F232" s="1109"/>
      <c r="G232" s="1110"/>
      <c r="H232" s="1108"/>
      <c r="I232" s="1109"/>
      <c r="J232" s="1109"/>
      <c r="K232" s="1109"/>
      <c r="L232" s="1110"/>
    </row>
    <row r="233" spans="2:12" x14ac:dyDescent="0.25">
      <c r="B233" s="1108"/>
      <c r="C233" s="1109"/>
      <c r="D233" s="1109"/>
      <c r="E233" s="1109"/>
      <c r="F233" s="1109"/>
      <c r="G233" s="1110"/>
      <c r="H233" s="1108"/>
      <c r="I233" s="1109"/>
      <c r="J233" s="1109"/>
      <c r="K233" s="1109"/>
      <c r="L233" s="1110"/>
    </row>
    <row r="234" spans="2:12" x14ac:dyDescent="0.25">
      <c r="B234" s="1108"/>
      <c r="C234" s="1109"/>
      <c r="D234" s="1109"/>
      <c r="E234" s="1109"/>
      <c r="F234" s="1109"/>
      <c r="G234" s="1110"/>
      <c r="H234" s="1108"/>
      <c r="I234" s="1109"/>
      <c r="J234" s="1109"/>
      <c r="K234" s="1109"/>
      <c r="L234" s="1110"/>
    </row>
    <row r="235" spans="2:12" x14ac:dyDescent="0.25">
      <c r="B235" s="1108"/>
      <c r="C235" s="1109"/>
      <c r="D235" s="1109"/>
      <c r="E235" s="1109"/>
      <c r="F235" s="1109"/>
      <c r="G235" s="1110"/>
      <c r="H235" s="1108"/>
      <c r="I235" s="1109"/>
      <c r="J235" s="1109"/>
      <c r="K235" s="1109"/>
      <c r="L235" s="1110"/>
    </row>
    <row r="236" spans="2:12" x14ac:dyDescent="0.25">
      <c r="B236" s="1108"/>
      <c r="C236" s="1109"/>
      <c r="D236" s="1109"/>
      <c r="E236" s="1109"/>
      <c r="F236" s="1109"/>
      <c r="G236" s="1110"/>
      <c r="H236" s="1108"/>
      <c r="I236" s="1109"/>
      <c r="J236" s="1109"/>
      <c r="K236" s="1109"/>
      <c r="L236" s="1110"/>
    </row>
    <row r="237" spans="2:12" x14ac:dyDescent="0.25">
      <c r="B237" s="1108"/>
      <c r="C237" s="1109"/>
      <c r="D237" s="1109"/>
      <c r="E237" s="1109"/>
      <c r="F237" s="1109"/>
      <c r="G237" s="1110"/>
      <c r="H237" s="1108"/>
      <c r="I237" s="1109"/>
      <c r="J237" s="1109"/>
      <c r="K237" s="1109"/>
      <c r="L237" s="1110"/>
    </row>
    <row r="238" spans="2:12" x14ac:dyDescent="0.25">
      <c r="B238" s="1108"/>
      <c r="C238" s="1109"/>
      <c r="D238" s="1109"/>
      <c r="E238" s="1109"/>
      <c r="F238" s="1109"/>
      <c r="G238" s="1110"/>
      <c r="H238" s="1108"/>
      <c r="I238" s="1109"/>
      <c r="J238" s="1109"/>
      <c r="K238" s="1109"/>
      <c r="L238" s="1110"/>
    </row>
    <row r="239" spans="2:12" x14ac:dyDescent="0.25">
      <c r="B239" s="1108"/>
      <c r="C239" s="1109"/>
      <c r="D239" s="1109"/>
      <c r="E239" s="1109"/>
      <c r="F239" s="1109"/>
      <c r="G239" s="1110"/>
      <c r="H239" s="1108"/>
      <c r="I239" s="1109"/>
      <c r="J239" s="1109"/>
      <c r="K239" s="1109"/>
      <c r="L239" s="1110"/>
    </row>
    <row r="240" spans="2:12" x14ac:dyDescent="0.25">
      <c r="B240" s="1108"/>
      <c r="C240" s="1109"/>
      <c r="D240" s="1109"/>
      <c r="E240" s="1109"/>
      <c r="F240" s="1109"/>
      <c r="G240" s="1110"/>
      <c r="H240" s="1108"/>
      <c r="I240" s="1109"/>
      <c r="J240" s="1109"/>
      <c r="K240" s="1109"/>
      <c r="L240" s="1110"/>
    </row>
    <row r="241" spans="2:12" x14ac:dyDescent="0.25">
      <c r="B241" s="1108"/>
      <c r="C241" s="1109"/>
      <c r="D241" s="1109"/>
      <c r="E241" s="1109"/>
      <c r="F241" s="1109"/>
      <c r="G241" s="1110"/>
      <c r="H241" s="1108"/>
      <c r="I241" s="1109"/>
      <c r="J241" s="1109"/>
      <c r="K241" s="1109"/>
      <c r="L241" s="1110"/>
    </row>
    <row r="242" spans="2:12" x14ac:dyDescent="0.25">
      <c r="B242" s="1108"/>
      <c r="C242" s="1109"/>
      <c r="D242" s="1109"/>
      <c r="E242" s="1109"/>
      <c r="F242" s="1109"/>
      <c r="G242" s="1110"/>
      <c r="H242" s="1108"/>
      <c r="I242" s="1109"/>
      <c r="J242" s="1109"/>
      <c r="K242" s="1109"/>
      <c r="L242" s="1110"/>
    </row>
    <row r="243" spans="2:12" ht="15.75" thickBot="1" x14ac:dyDescent="0.3">
      <c r="B243" s="1111"/>
      <c r="C243" s="1112"/>
      <c r="D243" s="1112"/>
      <c r="E243" s="1112"/>
      <c r="F243" s="1112"/>
      <c r="G243" s="1113"/>
      <c r="H243" s="1111"/>
      <c r="I243" s="1112"/>
      <c r="J243" s="1112"/>
      <c r="K243" s="1112"/>
      <c r="L243" s="1113"/>
    </row>
    <row r="244" spans="2:12" x14ac:dyDescent="0.25">
      <c r="B244" s="1048" t="s">
        <v>1160</v>
      </c>
      <c r="C244" s="1049"/>
      <c r="D244" s="1049"/>
      <c r="E244" s="1049"/>
      <c r="F244" s="1049"/>
      <c r="G244" s="1050"/>
      <c r="H244" s="1104" t="s">
        <v>1161</v>
      </c>
      <c r="I244" s="1070"/>
      <c r="J244" s="1070"/>
      <c r="K244" s="1070"/>
      <c r="L244" s="1070"/>
    </row>
    <row r="245" spans="2:12" ht="30" customHeight="1" thickBot="1" x14ac:dyDescent="0.3">
      <c r="B245" s="1051"/>
      <c r="C245" s="1052"/>
      <c r="D245" s="1052"/>
      <c r="E245" s="1052"/>
      <c r="F245" s="1052"/>
      <c r="G245" s="1053"/>
      <c r="H245" s="1104"/>
      <c r="I245" s="1070"/>
      <c r="J245" s="1070"/>
      <c r="K245" s="1070"/>
      <c r="L245" s="1070"/>
    </row>
  </sheetData>
  <mergeCells count="67">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M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 ref="B198:G211"/>
    <mergeCell ref="H198:L211"/>
    <mergeCell ref="B212:G213"/>
    <mergeCell ref="H212:L213"/>
    <mergeCell ref="B214:G227"/>
    <mergeCell ref="H214:L227"/>
    <mergeCell ref="B228:G229"/>
    <mergeCell ref="H228:L229"/>
    <mergeCell ref="B230:G243"/>
    <mergeCell ref="H230:L243"/>
    <mergeCell ref="B244:G245"/>
    <mergeCell ref="H244:L245"/>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rowBreaks count="1" manualBreakCount="1">
    <brk id="101"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69"/>
  <sheetViews>
    <sheetView topLeftCell="A94" zoomScale="85" zoomScaleNormal="85" workbookViewId="0">
      <selection activeCell="G84" sqref="G84:K85"/>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1010" t="s">
        <v>329</v>
      </c>
      <c r="B1" s="1011"/>
      <c r="C1" s="1011"/>
      <c r="D1" s="1011"/>
      <c r="E1" s="1011"/>
      <c r="F1" s="1011"/>
      <c r="G1" s="1011"/>
      <c r="H1" s="1011"/>
      <c r="I1" s="1011"/>
      <c r="J1" s="1011"/>
      <c r="K1" s="1012"/>
    </row>
    <row r="2" spans="1:11" ht="28.5" customHeight="1" x14ac:dyDescent="0.25">
      <c r="A2" s="1013"/>
      <c r="B2" s="1014"/>
      <c r="C2" s="1014"/>
      <c r="D2" s="1014"/>
      <c r="E2" s="1014"/>
      <c r="F2" s="1014"/>
      <c r="G2" s="1014"/>
      <c r="H2" s="1014"/>
      <c r="I2" s="1014"/>
      <c r="J2" s="1014"/>
      <c r="K2" s="1015"/>
    </row>
    <row r="3" spans="1:11" x14ac:dyDescent="0.25">
      <c r="A3" s="1016" t="s">
        <v>375</v>
      </c>
      <c r="B3" s="1017"/>
      <c r="C3" s="1017"/>
      <c r="D3" s="1018"/>
      <c r="E3" s="153">
        <v>44070</v>
      </c>
      <c r="F3" s="1016" t="s">
        <v>376</v>
      </c>
      <c r="G3" s="1017"/>
      <c r="H3" s="1018"/>
      <c r="I3" s="1096">
        <v>44076</v>
      </c>
      <c r="J3" s="1017"/>
      <c r="K3" s="1018"/>
    </row>
    <row r="4" spans="1:11" ht="24" x14ac:dyDescent="0.25">
      <c r="A4" s="1022" t="s">
        <v>327</v>
      </c>
      <c r="B4" s="1023"/>
      <c r="C4" s="1023"/>
      <c r="D4" s="1023"/>
      <c r="E4" s="1023"/>
      <c r="F4" s="1023"/>
      <c r="G4" s="1024"/>
      <c r="H4" s="193" t="s">
        <v>592</v>
      </c>
      <c r="I4" s="193" t="s">
        <v>2</v>
      </c>
      <c r="J4" s="1028" t="s">
        <v>0</v>
      </c>
      <c r="K4" s="1029"/>
    </row>
    <row r="5" spans="1:11" ht="24.75" thickBot="1" x14ac:dyDescent="0.3">
      <c r="A5" s="1025"/>
      <c r="B5" s="1026"/>
      <c r="C5" s="1026"/>
      <c r="D5" s="1026"/>
      <c r="E5" s="1026"/>
      <c r="F5" s="1026"/>
      <c r="G5" s="1027"/>
      <c r="H5" s="192" t="s">
        <v>593</v>
      </c>
      <c r="I5" s="193">
        <v>2</v>
      </c>
      <c r="J5" s="1028" t="s">
        <v>377</v>
      </c>
      <c r="K5" s="1029"/>
    </row>
    <row r="6" spans="1:11" ht="15.75" hidden="1" thickBot="1" x14ac:dyDescent="0.3">
      <c r="A6" s="1007" t="s">
        <v>546</v>
      </c>
      <c r="B6" s="1008"/>
      <c r="C6" s="1008"/>
      <c r="D6" s="1008"/>
      <c r="E6" s="1008"/>
      <c r="F6" s="1009"/>
      <c r="G6" s="1007" t="s">
        <v>547</v>
      </c>
      <c r="H6" s="1008"/>
      <c r="I6" s="1008"/>
      <c r="J6" s="1008"/>
      <c r="K6" s="1009"/>
    </row>
    <row r="7" spans="1:11" ht="15.75" hidden="1" thickBot="1" x14ac:dyDescent="0.3">
      <c r="A7" s="1007"/>
      <c r="B7" s="1008"/>
      <c r="C7" s="1008"/>
      <c r="D7" s="1008"/>
      <c r="E7" s="1008"/>
      <c r="F7" s="1009"/>
      <c r="G7" s="1007"/>
      <c r="H7" s="1008"/>
      <c r="I7" s="1008"/>
      <c r="J7" s="1008"/>
      <c r="K7" s="1009"/>
    </row>
    <row r="8" spans="1:11" ht="15.75" hidden="1" thickBot="1" x14ac:dyDescent="0.3">
      <c r="A8" s="1007"/>
      <c r="B8" s="1008"/>
      <c r="C8" s="1008"/>
      <c r="D8" s="1008"/>
      <c r="E8" s="1008"/>
      <c r="F8" s="1009"/>
      <c r="G8" s="1007"/>
      <c r="H8" s="1008"/>
      <c r="I8" s="1008"/>
      <c r="J8" s="1008"/>
      <c r="K8" s="1009"/>
    </row>
    <row r="9" spans="1:11" ht="15.75" hidden="1" thickBot="1" x14ac:dyDescent="0.3">
      <c r="A9" s="1007"/>
      <c r="B9" s="1008"/>
      <c r="C9" s="1008"/>
      <c r="D9" s="1008"/>
      <c r="E9" s="1008"/>
      <c r="F9" s="1009"/>
      <c r="G9" s="1007"/>
      <c r="H9" s="1008"/>
      <c r="I9" s="1008"/>
      <c r="J9" s="1008"/>
      <c r="K9" s="1009"/>
    </row>
    <row r="10" spans="1:11" ht="15.75" hidden="1" thickBot="1" x14ac:dyDescent="0.3">
      <c r="A10" s="1007"/>
      <c r="B10" s="1008"/>
      <c r="C10" s="1008"/>
      <c r="D10" s="1008"/>
      <c r="E10" s="1008"/>
      <c r="F10" s="1009"/>
      <c r="G10" s="1007"/>
      <c r="H10" s="1008"/>
      <c r="I10" s="1008"/>
      <c r="J10" s="1008"/>
      <c r="K10" s="1009"/>
    </row>
    <row r="11" spans="1:11" ht="15.75" hidden="1" thickBot="1" x14ac:dyDescent="0.3">
      <c r="A11" s="1007"/>
      <c r="B11" s="1008"/>
      <c r="C11" s="1008"/>
      <c r="D11" s="1008"/>
      <c r="E11" s="1008"/>
      <c r="F11" s="1009"/>
      <c r="G11" s="1007"/>
      <c r="H11" s="1008"/>
      <c r="I11" s="1008"/>
      <c r="J11" s="1008"/>
      <c r="K11" s="1009"/>
    </row>
    <row r="12" spans="1:11" ht="15.75" hidden="1" thickBot="1" x14ac:dyDescent="0.3">
      <c r="A12" s="1007"/>
      <c r="B12" s="1008"/>
      <c r="C12" s="1008"/>
      <c r="D12" s="1008"/>
      <c r="E12" s="1008"/>
      <c r="F12" s="1009"/>
      <c r="G12" s="1007"/>
      <c r="H12" s="1008"/>
      <c r="I12" s="1008"/>
      <c r="J12" s="1008"/>
      <c r="K12" s="1009"/>
    </row>
    <row r="13" spans="1:11" ht="15.75" hidden="1" thickBot="1" x14ac:dyDescent="0.3">
      <c r="A13" s="1007"/>
      <c r="B13" s="1008"/>
      <c r="C13" s="1008"/>
      <c r="D13" s="1008"/>
      <c r="E13" s="1008"/>
      <c r="F13" s="1009"/>
      <c r="G13" s="1007"/>
      <c r="H13" s="1008"/>
      <c r="I13" s="1008"/>
      <c r="J13" s="1008"/>
      <c r="K13" s="1009"/>
    </row>
    <row r="14" spans="1:11" ht="15.75" hidden="1" thickBot="1" x14ac:dyDescent="0.3">
      <c r="A14" s="1007"/>
      <c r="B14" s="1008"/>
      <c r="C14" s="1008"/>
      <c r="D14" s="1008"/>
      <c r="E14" s="1008"/>
      <c r="F14" s="1009"/>
      <c r="G14" s="1007"/>
      <c r="H14" s="1008"/>
      <c r="I14" s="1008"/>
      <c r="J14" s="1008"/>
      <c r="K14" s="1009"/>
    </row>
    <row r="15" spans="1:11" ht="15.75" hidden="1" thickBot="1" x14ac:dyDescent="0.3">
      <c r="A15" s="1007"/>
      <c r="B15" s="1008"/>
      <c r="C15" s="1008"/>
      <c r="D15" s="1008"/>
      <c r="E15" s="1008"/>
      <c r="F15" s="1009"/>
      <c r="G15" s="1007"/>
      <c r="H15" s="1008"/>
      <c r="I15" s="1008"/>
      <c r="J15" s="1008"/>
      <c r="K15" s="1009"/>
    </row>
    <row r="16" spans="1:11" ht="15.75" hidden="1" thickBot="1" x14ac:dyDescent="0.3">
      <c r="A16" s="1007"/>
      <c r="B16" s="1008"/>
      <c r="C16" s="1008"/>
      <c r="D16" s="1008"/>
      <c r="E16" s="1008"/>
      <c r="F16" s="1009"/>
      <c r="G16" s="1007"/>
      <c r="H16" s="1008"/>
      <c r="I16" s="1008"/>
      <c r="J16" s="1008"/>
      <c r="K16" s="1009"/>
    </row>
    <row r="17" spans="1:11" ht="15.75" hidden="1" thickBot="1" x14ac:dyDescent="0.3">
      <c r="A17" s="1007"/>
      <c r="B17" s="1008"/>
      <c r="C17" s="1008"/>
      <c r="D17" s="1008"/>
      <c r="E17" s="1008"/>
      <c r="F17" s="1009"/>
      <c r="G17" s="1007"/>
      <c r="H17" s="1008"/>
      <c r="I17" s="1008"/>
      <c r="J17" s="1008"/>
      <c r="K17" s="1009"/>
    </row>
    <row r="18" spans="1:11" ht="15.75" hidden="1" thickBot="1" x14ac:dyDescent="0.3">
      <c r="A18" s="1007"/>
      <c r="B18" s="1008"/>
      <c r="C18" s="1008"/>
      <c r="D18" s="1008"/>
      <c r="E18" s="1008"/>
      <c r="F18" s="1009"/>
      <c r="G18" s="1007"/>
      <c r="H18" s="1008"/>
      <c r="I18" s="1008"/>
      <c r="J18" s="1008"/>
      <c r="K18" s="1009"/>
    </row>
    <row r="19" spans="1:11" ht="15.75" hidden="1" thickBot="1" x14ac:dyDescent="0.3">
      <c r="A19" s="1007"/>
      <c r="B19" s="1008"/>
      <c r="C19" s="1008"/>
      <c r="D19" s="1008"/>
      <c r="E19" s="1008"/>
      <c r="F19" s="1009"/>
      <c r="G19" s="1007"/>
      <c r="H19" s="1008"/>
      <c r="I19" s="1008"/>
      <c r="J19" s="1008"/>
      <c r="K19" s="1009"/>
    </row>
    <row r="20" spans="1:11" ht="15.75" hidden="1" thickBot="1" x14ac:dyDescent="0.3">
      <c r="A20" s="1030" t="s">
        <v>679</v>
      </c>
      <c r="B20" s="1031"/>
      <c r="C20" s="1031"/>
      <c r="D20" s="1031"/>
      <c r="E20" s="1031"/>
      <c r="F20" s="1032"/>
      <c r="G20" s="1036" t="s">
        <v>701</v>
      </c>
      <c r="H20" s="1037"/>
      <c r="I20" s="1037"/>
      <c r="J20" s="1037"/>
      <c r="K20" s="1038"/>
    </row>
    <row r="21" spans="1:11" ht="15.75" hidden="1" thickBot="1" x14ac:dyDescent="0.3">
      <c r="A21" s="1033"/>
      <c r="B21" s="1034"/>
      <c r="C21" s="1034"/>
      <c r="D21" s="1034"/>
      <c r="E21" s="1034"/>
      <c r="F21" s="1035"/>
      <c r="G21" s="1039"/>
      <c r="H21" s="1040"/>
      <c r="I21" s="1040"/>
      <c r="J21" s="1040"/>
      <c r="K21" s="1041"/>
    </row>
    <row r="22" spans="1:11" ht="15.75" hidden="1" thickBot="1" x14ac:dyDescent="0.3">
      <c r="A22" s="1004" t="s">
        <v>608</v>
      </c>
      <c r="B22" s="1005"/>
      <c r="C22" s="1005"/>
      <c r="D22" s="1005"/>
      <c r="E22" s="1005"/>
      <c r="F22" s="1006"/>
      <c r="G22" s="1004" t="s">
        <v>609</v>
      </c>
      <c r="H22" s="1005"/>
      <c r="I22" s="1005"/>
      <c r="J22" s="1005"/>
      <c r="K22" s="1006"/>
    </row>
    <row r="23" spans="1:11" ht="15.75" hidden="1" thickBot="1" x14ac:dyDescent="0.3">
      <c r="A23" s="1007"/>
      <c r="B23" s="1008"/>
      <c r="C23" s="1008"/>
      <c r="D23" s="1008"/>
      <c r="E23" s="1008"/>
      <c r="F23" s="1009"/>
      <c r="G23" s="1007"/>
      <c r="H23" s="1008"/>
      <c r="I23" s="1008"/>
      <c r="J23" s="1008"/>
      <c r="K23" s="1009"/>
    </row>
    <row r="24" spans="1:11" ht="15.75" hidden="1" thickBot="1" x14ac:dyDescent="0.3">
      <c r="A24" s="1007"/>
      <c r="B24" s="1008"/>
      <c r="C24" s="1008"/>
      <c r="D24" s="1008"/>
      <c r="E24" s="1008"/>
      <c r="F24" s="1009"/>
      <c r="G24" s="1007"/>
      <c r="H24" s="1008"/>
      <c r="I24" s="1008"/>
      <c r="J24" s="1008"/>
      <c r="K24" s="1009"/>
    </row>
    <row r="25" spans="1:11" ht="15.75" hidden="1" thickBot="1" x14ac:dyDescent="0.3">
      <c r="A25" s="1007"/>
      <c r="B25" s="1008"/>
      <c r="C25" s="1008"/>
      <c r="D25" s="1008"/>
      <c r="E25" s="1008"/>
      <c r="F25" s="1009"/>
      <c r="G25" s="1007"/>
      <c r="H25" s="1008"/>
      <c r="I25" s="1008"/>
      <c r="J25" s="1008"/>
      <c r="K25" s="1009"/>
    </row>
    <row r="26" spans="1:11" ht="15.75" hidden="1" thickBot="1" x14ac:dyDescent="0.3">
      <c r="A26" s="1007"/>
      <c r="B26" s="1008"/>
      <c r="C26" s="1008"/>
      <c r="D26" s="1008"/>
      <c r="E26" s="1008"/>
      <c r="F26" s="1009"/>
      <c r="G26" s="1007"/>
      <c r="H26" s="1008"/>
      <c r="I26" s="1008"/>
      <c r="J26" s="1008"/>
      <c r="K26" s="1009"/>
    </row>
    <row r="27" spans="1:11" ht="15.75" hidden="1" thickBot="1" x14ac:dyDescent="0.3">
      <c r="A27" s="1007"/>
      <c r="B27" s="1008"/>
      <c r="C27" s="1008"/>
      <c r="D27" s="1008"/>
      <c r="E27" s="1008"/>
      <c r="F27" s="1009"/>
      <c r="G27" s="1007"/>
      <c r="H27" s="1008"/>
      <c r="I27" s="1008"/>
      <c r="J27" s="1008"/>
      <c r="K27" s="1009"/>
    </row>
    <row r="28" spans="1:11" ht="15.75" hidden="1" thickBot="1" x14ac:dyDescent="0.3">
      <c r="A28" s="1007"/>
      <c r="B28" s="1008"/>
      <c r="C28" s="1008"/>
      <c r="D28" s="1008"/>
      <c r="E28" s="1008"/>
      <c r="F28" s="1009"/>
      <c r="G28" s="1007"/>
      <c r="H28" s="1008"/>
      <c r="I28" s="1008"/>
      <c r="J28" s="1008"/>
      <c r="K28" s="1009"/>
    </row>
    <row r="29" spans="1:11" ht="15.75" hidden="1" thickBot="1" x14ac:dyDescent="0.3">
      <c r="A29" s="1007"/>
      <c r="B29" s="1008"/>
      <c r="C29" s="1008"/>
      <c r="D29" s="1008"/>
      <c r="E29" s="1008"/>
      <c r="F29" s="1009"/>
      <c r="G29" s="1007"/>
      <c r="H29" s="1008"/>
      <c r="I29" s="1008"/>
      <c r="J29" s="1008"/>
      <c r="K29" s="1009"/>
    </row>
    <row r="30" spans="1:11" ht="15.75" hidden="1" thickBot="1" x14ac:dyDescent="0.3">
      <c r="A30" s="1007"/>
      <c r="B30" s="1008"/>
      <c r="C30" s="1008"/>
      <c r="D30" s="1008"/>
      <c r="E30" s="1008"/>
      <c r="F30" s="1009"/>
      <c r="G30" s="1007"/>
      <c r="H30" s="1008"/>
      <c r="I30" s="1008"/>
      <c r="J30" s="1008"/>
      <c r="K30" s="1009"/>
    </row>
    <row r="31" spans="1:11" ht="15.75" hidden="1" thickBot="1" x14ac:dyDescent="0.3">
      <c r="A31" s="1007"/>
      <c r="B31" s="1008"/>
      <c r="C31" s="1008"/>
      <c r="D31" s="1008"/>
      <c r="E31" s="1008"/>
      <c r="F31" s="1009"/>
      <c r="G31" s="1007"/>
      <c r="H31" s="1008"/>
      <c r="I31" s="1008"/>
      <c r="J31" s="1008"/>
      <c r="K31" s="1009"/>
    </row>
    <row r="32" spans="1:11" ht="15.75" hidden="1" thickBot="1" x14ac:dyDescent="0.3">
      <c r="A32" s="1007"/>
      <c r="B32" s="1008"/>
      <c r="C32" s="1008"/>
      <c r="D32" s="1008"/>
      <c r="E32" s="1008"/>
      <c r="F32" s="1009"/>
      <c r="G32" s="1007"/>
      <c r="H32" s="1008"/>
      <c r="I32" s="1008"/>
      <c r="J32" s="1008"/>
      <c r="K32" s="1009"/>
    </row>
    <row r="33" spans="1:11" ht="15.75" hidden="1" thickBot="1" x14ac:dyDescent="0.3">
      <c r="A33" s="1007"/>
      <c r="B33" s="1008"/>
      <c r="C33" s="1008"/>
      <c r="D33" s="1008"/>
      <c r="E33" s="1008"/>
      <c r="F33" s="1009"/>
      <c r="G33" s="1007"/>
      <c r="H33" s="1008"/>
      <c r="I33" s="1008"/>
      <c r="J33" s="1008"/>
      <c r="K33" s="1009"/>
    </row>
    <row r="34" spans="1:11" ht="15.75" hidden="1" thickBot="1" x14ac:dyDescent="0.3">
      <c r="A34" s="1007"/>
      <c r="B34" s="1008"/>
      <c r="C34" s="1008"/>
      <c r="D34" s="1008"/>
      <c r="E34" s="1008"/>
      <c r="F34" s="1009"/>
      <c r="G34" s="1007"/>
      <c r="H34" s="1008"/>
      <c r="I34" s="1008"/>
      <c r="J34" s="1008"/>
      <c r="K34" s="1009"/>
    </row>
    <row r="35" spans="1:11" ht="15.75" hidden="1" thickBot="1" x14ac:dyDescent="0.3">
      <c r="A35" s="1007"/>
      <c r="B35" s="1008"/>
      <c r="C35" s="1008"/>
      <c r="D35" s="1008"/>
      <c r="E35" s="1008"/>
      <c r="F35" s="1009"/>
      <c r="G35" s="1007"/>
      <c r="H35" s="1008"/>
      <c r="I35" s="1008"/>
      <c r="J35" s="1008"/>
      <c r="K35" s="1009"/>
    </row>
    <row r="36" spans="1:11" ht="15.75" hidden="1" thickBot="1" x14ac:dyDescent="0.3">
      <c r="A36" s="1030" t="s">
        <v>644</v>
      </c>
      <c r="B36" s="1031"/>
      <c r="C36" s="1031"/>
      <c r="D36" s="1031"/>
      <c r="E36" s="1031"/>
      <c r="F36" s="1032"/>
      <c r="G36" s="1036" t="s">
        <v>659</v>
      </c>
      <c r="H36" s="1037"/>
      <c r="I36" s="1037"/>
      <c r="J36" s="1037"/>
      <c r="K36" s="1038"/>
    </row>
    <row r="37" spans="1:11" ht="15.75" hidden="1" thickBot="1" x14ac:dyDescent="0.3">
      <c r="A37" s="1033"/>
      <c r="B37" s="1034"/>
      <c r="C37" s="1034"/>
      <c r="D37" s="1034"/>
      <c r="E37" s="1034"/>
      <c r="F37" s="1035"/>
      <c r="G37" s="1039"/>
      <c r="H37" s="1040"/>
      <c r="I37" s="1040"/>
      <c r="J37" s="1040"/>
      <c r="K37" s="1041"/>
    </row>
    <row r="38" spans="1:11" ht="15.75" hidden="1" thickBot="1" x14ac:dyDescent="0.3">
      <c r="A38" s="1004" t="s">
        <v>610</v>
      </c>
      <c r="B38" s="1005"/>
      <c r="C38" s="1005"/>
      <c r="D38" s="1005"/>
      <c r="E38" s="1005"/>
      <c r="F38" s="1006"/>
      <c r="G38" s="1004" t="s">
        <v>611</v>
      </c>
      <c r="H38" s="1005"/>
      <c r="I38" s="1005"/>
      <c r="J38" s="1005"/>
      <c r="K38" s="1006"/>
    </row>
    <row r="39" spans="1:11" ht="15.75" hidden="1" thickBot="1" x14ac:dyDescent="0.3">
      <c r="A39" s="1007"/>
      <c r="B39" s="1008"/>
      <c r="C39" s="1008"/>
      <c r="D39" s="1008"/>
      <c r="E39" s="1008"/>
      <c r="F39" s="1009"/>
      <c r="G39" s="1007"/>
      <c r="H39" s="1008"/>
      <c r="I39" s="1008"/>
      <c r="J39" s="1008"/>
      <c r="K39" s="1009"/>
    </row>
    <row r="40" spans="1:11" ht="15.75" hidden="1" thickBot="1" x14ac:dyDescent="0.3">
      <c r="A40" s="1007"/>
      <c r="B40" s="1008"/>
      <c r="C40" s="1008"/>
      <c r="D40" s="1008"/>
      <c r="E40" s="1008"/>
      <c r="F40" s="1009"/>
      <c r="G40" s="1007"/>
      <c r="H40" s="1008"/>
      <c r="I40" s="1008"/>
      <c r="J40" s="1008"/>
      <c r="K40" s="1009"/>
    </row>
    <row r="41" spans="1:11" ht="15.75" hidden="1" thickBot="1" x14ac:dyDescent="0.3">
      <c r="A41" s="1007"/>
      <c r="B41" s="1008"/>
      <c r="C41" s="1008"/>
      <c r="D41" s="1008"/>
      <c r="E41" s="1008"/>
      <c r="F41" s="1009"/>
      <c r="G41" s="1007"/>
      <c r="H41" s="1008"/>
      <c r="I41" s="1008"/>
      <c r="J41" s="1008"/>
      <c r="K41" s="1009"/>
    </row>
    <row r="42" spans="1:11" ht="15.75" hidden="1" thickBot="1" x14ac:dyDescent="0.3">
      <c r="A42" s="1007"/>
      <c r="B42" s="1008"/>
      <c r="C42" s="1008"/>
      <c r="D42" s="1008"/>
      <c r="E42" s="1008"/>
      <c r="F42" s="1009"/>
      <c r="G42" s="1007"/>
      <c r="H42" s="1008"/>
      <c r="I42" s="1008"/>
      <c r="J42" s="1008"/>
      <c r="K42" s="1009"/>
    </row>
    <row r="43" spans="1:11" ht="15.75" hidden="1" thickBot="1" x14ac:dyDescent="0.3">
      <c r="A43" s="1007"/>
      <c r="B43" s="1008"/>
      <c r="C43" s="1008"/>
      <c r="D43" s="1008"/>
      <c r="E43" s="1008"/>
      <c r="F43" s="1009"/>
      <c r="G43" s="1007"/>
      <c r="H43" s="1008"/>
      <c r="I43" s="1008"/>
      <c r="J43" s="1008"/>
      <c r="K43" s="1009"/>
    </row>
    <row r="44" spans="1:11" ht="15.75" hidden="1" thickBot="1" x14ac:dyDescent="0.3">
      <c r="A44" s="1007"/>
      <c r="B44" s="1008"/>
      <c r="C44" s="1008"/>
      <c r="D44" s="1008"/>
      <c r="E44" s="1008"/>
      <c r="F44" s="1009"/>
      <c r="G44" s="1007"/>
      <c r="H44" s="1008"/>
      <c r="I44" s="1008"/>
      <c r="J44" s="1008"/>
      <c r="K44" s="1009"/>
    </row>
    <row r="45" spans="1:11" ht="15.75" hidden="1" thickBot="1" x14ac:dyDescent="0.3">
      <c r="A45" s="1007"/>
      <c r="B45" s="1008"/>
      <c r="C45" s="1008"/>
      <c r="D45" s="1008"/>
      <c r="E45" s="1008"/>
      <c r="F45" s="1009"/>
      <c r="G45" s="1007"/>
      <c r="H45" s="1008"/>
      <c r="I45" s="1008"/>
      <c r="J45" s="1008"/>
      <c r="K45" s="1009"/>
    </row>
    <row r="46" spans="1:11" ht="15.75" hidden="1" thickBot="1" x14ac:dyDescent="0.3">
      <c r="A46" s="1007"/>
      <c r="B46" s="1008"/>
      <c r="C46" s="1008"/>
      <c r="D46" s="1008"/>
      <c r="E46" s="1008"/>
      <c r="F46" s="1009"/>
      <c r="G46" s="1007"/>
      <c r="H46" s="1008"/>
      <c r="I46" s="1008"/>
      <c r="J46" s="1008"/>
      <c r="K46" s="1009"/>
    </row>
    <row r="47" spans="1:11" ht="15.75" hidden="1" thickBot="1" x14ac:dyDescent="0.3">
      <c r="A47" s="1007"/>
      <c r="B47" s="1008"/>
      <c r="C47" s="1008"/>
      <c r="D47" s="1008"/>
      <c r="E47" s="1008"/>
      <c r="F47" s="1009"/>
      <c r="G47" s="1007"/>
      <c r="H47" s="1008"/>
      <c r="I47" s="1008"/>
      <c r="J47" s="1008"/>
      <c r="K47" s="1009"/>
    </row>
    <row r="48" spans="1:11" ht="15.75" hidden="1" thickBot="1" x14ac:dyDescent="0.3">
      <c r="A48" s="1007"/>
      <c r="B48" s="1008"/>
      <c r="C48" s="1008"/>
      <c r="D48" s="1008"/>
      <c r="E48" s="1008"/>
      <c r="F48" s="1009"/>
      <c r="G48" s="1007"/>
      <c r="H48" s="1008"/>
      <c r="I48" s="1008"/>
      <c r="J48" s="1008"/>
      <c r="K48" s="1009"/>
    </row>
    <row r="49" spans="1:11" ht="15.75" hidden="1" thickBot="1" x14ac:dyDescent="0.3">
      <c r="A49" s="1007"/>
      <c r="B49" s="1008"/>
      <c r="C49" s="1008"/>
      <c r="D49" s="1008"/>
      <c r="E49" s="1008"/>
      <c r="F49" s="1009"/>
      <c r="G49" s="1007"/>
      <c r="H49" s="1008"/>
      <c r="I49" s="1008"/>
      <c r="J49" s="1008"/>
      <c r="K49" s="1009"/>
    </row>
    <row r="50" spans="1:11" ht="15.75" hidden="1" thickBot="1" x14ac:dyDescent="0.3">
      <c r="A50" s="1007"/>
      <c r="B50" s="1008"/>
      <c r="C50" s="1008"/>
      <c r="D50" s="1008"/>
      <c r="E50" s="1008"/>
      <c r="F50" s="1009"/>
      <c r="G50" s="1007"/>
      <c r="H50" s="1008"/>
      <c r="I50" s="1008"/>
      <c r="J50" s="1008"/>
      <c r="K50" s="1009"/>
    </row>
    <row r="51" spans="1:11" ht="15.75" hidden="1" thickBot="1" x14ac:dyDescent="0.3">
      <c r="A51" s="1007"/>
      <c r="B51" s="1008"/>
      <c r="C51" s="1008"/>
      <c r="D51" s="1008"/>
      <c r="E51" s="1008"/>
      <c r="F51" s="1009"/>
      <c r="G51" s="1007"/>
      <c r="H51" s="1008"/>
      <c r="I51" s="1008"/>
      <c r="J51" s="1008"/>
      <c r="K51" s="1009"/>
    </row>
    <row r="52" spans="1:11" ht="15.75" hidden="1" thickBot="1" x14ac:dyDescent="0.3">
      <c r="A52" s="1036" t="s">
        <v>640</v>
      </c>
      <c r="B52" s="1037"/>
      <c r="C52" s="1037"/>
      <c r="D52" s="1037"/>
      <c r="E52" s="1037"/>
      <c r="F52" s="1038"/>
      <c r="G52" s="1036" t="s">
        <v>660</v>
      </c>
      <c r="H52" s="1037"/>
      <c r="I52" s="1037"/>
      <c r="J52" s="1037"/>
      <c r="K52" s="1038"/>
    </row>
    <row r="53" spans="1:11" ht="15.75" hidden="1" thickBot="1" x14ac:dyDescent="0.3">
      <c r="A53" s="1039"/>
      <c r="B53" s="1040"/>
      <c r="C53" s="1040"/>
      <c r="D53" s="1040"/>
      <c r="E53" s="1040"/>
      <c r="F53" s="1041"/>
      <c r="G53" s="1039"/>
      <c r="H53" s="1040"/>
      <c r="I53" s="1040"/>
      <c r="J53" s="1040"/>
      <c r="K53" s="1041"/>
    </row>
    <row r="54" spans="1:11" ht="15.75" hidden="1" thickBot="1" x14ac:dyDescent="0.3">
      <c r="A54" s="1007"/>
      <c r="B54" s="1008"/>
      <c r="C54" s="1008"/>
      <c r="D54" s="1008"/>
      <c r="E54" s="1008"/>
      <c r="F54" s="1009"/>
      <c r="G54" s="1007" t="s">
        <v>547</v>
      </c>
      <c r="H54" s="1008"/>
      <c r="I54" s="1008"/>
      <c r="J54" s="1008"/>
      <c r="K54" s="1009"/>
    </row>
    <row r="55" spans="1:11" ht="15.75" hidden="1" thickBot="1" x14ac:dyDescent="0.3">
      <c r="A55" s="1007"/>
      <c r="B55" s="1008"/>
      <c r="C55" s="1008"/>
      <c r="D55" s="1008"/>
      <c r="E55" s="1008"/>
      <c r="F55" s="1009"/>
      <c r="G55" s="1007"/>
      <c r="H55" s="1008"/>
      <c r="I55" s="1008"/>
      <c r="J55" s="1008"/>
      <c r="K55" s="1009"/>
    </row>
    <row r="56" spans="1:11" ht="15.75" hidden="1" thickBot="1" x14ac:dyDescent="0.3">
      <c r="A56" s="1007"/>
      <c r="B56" s="1008"/>
      <c r="C56" s="1008"/>
      <c r="D56" s="1008"/>
      <c r="E56" s="1008"/>
      <c r="F56" s="1009"/>
      <c r="G56" s="1007"/>
      <c r="H56" s="1008"/>
      <c r="I56" s="1008"/>
      <c r="J56" s="1008"/>
      <c r="K56" s="1009"/>
    </row>
    <row r="57" spans="1:11" ht="15.75" hidden="1" thickBot="1" x14ac:dyDescent="0.3">
      <c r="A57" s="1007"/>
      <c r="B57" s="1008"/>
      <c r="C57" s="1008"/>
      <c r="D57" s="1008"/>
      <c r="E57" s="1008"/>
      <c r="F57" s="1009"/>
      <c r="G57" s="1007"/>
      <c r="H57" s="1008"/>
      <c r="I57" s="1008"/>
      <c r="J57" s="1008"/>
      <c r="K57" s="1009"/>
    </row>
    <row r="58" spans="1:11" ht="15.75" hidden="1" thickBot="1" x14ac:dyDescent="0.3">
      <c r="A58" s="1007"/>
      <c r="B58" s="1008"/>
      <c r="C58" s="1008"/>
      <c r="D58" s="1008"/>
      <c r="E58" s="1008"/>
      <c r="F58" s="1009"/>
      <c r="G58" s="1007"/>
      <c r="H58" s="1008"/>
      <c r="I58" s="1008"/>
      <c r="J58" s="1008"/>
      <c r="K58" s="1009"/>
    </row>
    <row r="59" spans="1:11" ht="15.75" hidden="1" thickBot="1" x14ac:dyDescent="0.3">
      <c r="A59" s="1007"/>
      <c r="B59" s="1008"/>
      <c r="C59" s="1008"/>
      <c r="D59" s="1008"/>
      <c r="E59" s="1008"/>
      <c r="F59" s="1009"/>
      <c r="G59" s="1007"/>
      <c r="H59" s="1008"/>
      <c r="I59" s="1008"/>
      <c r="J59" s="1008"/>
      <c r="K59" s="1009"/>
    </row>
    <row r="60" spans="1:11" ht="15.75" hidden="1" thickBot="1" x14ac:dyDescent="0.3">
      <c r="A60" s="1007"/>
      <c r="B60" s="1008"/>
      <c r="C60" s="1008"/>
      <c r="D60" s="1008"/>
      <c r="E60" s="1008"/>
      <c r="F60" s="1009"/>
      <c r="G60" s="1007"/>
      <c r="H60" s="1008"/>
      <c r="I60" s="1008"/>
      <c r="J60" s="1008"/>
      <c r="K60" s="1009"/>
    </row>
    <row r="61" spans="1:11" ht="15.75" hidden="1" thickBot="1" x14ac:dyDescent="0.3">
      <c r="A61" s="1007"/>
      <c r="B61" s="1008"/>
      <c r="C61" s="1008"/>
      <c r="D61" s="1008"/>
      <c r="E61" s="1008"/>
      <c r="F61" s="1009"/>
      <c r="G61" s="1007"/>
      <c r="H61" s="1008"/>
      <c r="I61" s="1008"/>
      <c r="J61" s="1008"/>
      <c r="K61" s="1009"/>
    </row>
    <row r="62" spans="1:11" ht="15.75" hidden="1" thickBot="1" x14ac:dyDescent="0.3">
      <c r="A62" s="1007"/>
      <c r="B62" s="1008"/>
      <c r="C62" s="1008"/>
      <c r="D62" s="1008"/>
      <c r="E62" s="1008"/>
      <c r="F62" s="1009"/>
      <c r="G62" s="1007"/>
      <c r="H62" s="1008"/>
      <c r="I62" s="1008"/>
      <c r="J62" s="1008"/>
      <c r="K62" s="1009"/>
    </row>
    <row r="63" spans="1:11" ht="15.75" hidden="1" thickBot="1" x14ac:dyDescent="0.3">
      <c r="A63" s="1007"/>
      <c r="B63" s="1008"/>
      <c r="C63" s="1008"/>
      <c r="D63" s="1008"/>
      <c r="E63" s="1008"/>
      <c r="F63" s="1009"/>
      <c r="G63" s="1007"/>
      <c r="H63" s="1008"/>
      <c r="I63" s="1008"/>
      <c r="J63" s="1008"/>
      <c r="K63" s="1009"/>
    </row>
    <row r="64" spans="1:11" ht="14.25" hidden="1" customHeight="1" x14ac:dyDescent="0.25">
      <c r="A64" s="1007"/>
      <c r="B64" s="1008"/>
      <c r="C64" s="1008"/>
      <c r="D64" s="1008"/>
      <c r="E64" s="1008"/>
      <c r="F64" s="1009"/>
      <c r="G64" s="1007"/>
      <c r="H64" s="1008"/>
      <c r="I64" s="1008"/>
      <c r="J64" s="1008"/>
      <c r="K64" s="1009"/>
    </row>
    <row r="65" spans="1:11" ht="19.5" hidden="1" customHeight="1" x14ac:dyDescent="0.25">
      <c r="A65" s="1007"/>
      <c r="B65" s="1008"/>
      <c r="C65" s="1008"/>
      <c r="D65" s="1008"/>
      <c r="E65" s="1008"/>
      <c r="F65" s="1009"/>
      <c r="G65" s="1007"/>
      <c r="H65" s="1008"/>
      <c r="I65" s="1008"/>
      <c r="J65" s="1008"/>
      <c r="K65" s="1009"/>
    </row>
    <row r="66" spans="1:11" ht="15.75" hidden="1" thickBot="1" x14ac:dyDescent="0.3">
      <c r="A66" s="1007"/>
      <c r="B66" s="1008"/>
      <c r="C66" s="1008"/>
      <c r="D66" s="1008"/>
      <c r="E66" s="1008"/>
      <c r="F66" s="1009"/>
      <c r="G66" s="1007"/>
      <c r="H66" s="1008"/>
      <c r="I66" s="1008"/>
      <c r="J66" s="1008"/>
      <c r="K66" s="1009"/>
    </row>
    <row r="67" spans="1:11" ht="15.75" hidden="1" thickBot="1" x14ac:dyDescent="0.3">
      <c r="A67" s="1007"/>
      <c r="B67" s="1008"/>
      <c r="C67" s="1008"/>
      <c r="D67" s="1008"/>
      <c r="E67" s="1008"/>
      <c r="F67" s="1009"/>
      <c r="G67" s="1007"/>
      <c r="H67" s="1008"/>
      <c r="I67" s="1008"/>
      <c r="J67" s="1008"/>
      <c r="K67" s="1009"/>
    </row>
    <row r="68" spans="1:11" ht="15.75" hidden="1" thickBot="1" x14ac:dyDescent="0.3">
      <c r="A68" s="1030" t="s">
        <v>815</v>
      </c>
      <c r="B68" s="1031"/>
      <c r="C68" s="1031"/>
      <c r="D68" s="1031"/>
      <c r="E68" s="1031"/>
      <c r="F68" s="1032"/>
      <c r="G68" s="1036" t="s">
        <v>816</v>
      </c>
      <c r="H68" s="1037"/>
      <c r="I68" s="1037"/>
      <c r="J68" s="1037"/>
      <c r="K68" s="1038"/>
    </row>
    <row r="69" spans="1:11" ht="15.75" hidden="1" thickBot="1" x14ac:dyDescent="0.3">
      <c r="A69" s="1033"/>
      <c r="B69" s="1034"/>
      <c r="C69" s="1034"/>
      <c r="D69" s="1034"/>
      <c r="E69" s="1034"/>
      <c r="F69" s="1035"/>
      <c r="G69" s="1039"/>
      <c r="H69" s="1040"/>
      <c r="I69" s="1040"/>
      <c r="J69" s="1040"/>
      <c r="K69" s="1041"/>
    </row>
    <row r="70" spans="1:11" x14ac:dyDescent="0.25">
      <c r="A70" s="1004" t="s">
        <v>608</v>
      </c>
      <c r="B70" s="1005"/>
      <c r="C70" s="1005"/>
      <c r="D70" s="1005"/>
      <c r="E70" s="1005"/>
      <c r="F70" s="1006"/>
      <c r="G70" s="1004" t="s">
        <v>609</v>
      </c>
      <c r="H70" s="1005"/>
      <c r="I70" s="1005"/>
      <c r="J70" s="1005"/>
      <c r="K70" s="1006"/>
    </row>
    <row r="71" spans="1:11" x14ac:dyDescent="0.25">
      <c r="A71" s="1007"/>
      <c r="B71" s="1008"/>
      <c r="C71" s="1008"/>
      <c r="D71" s="1008"/>
      <c r="E71" s="1008"/>
      <c r="F71" s="1009"/>
      <c r="G71" s="1007"/>
      <c r="H71" s="1008"/>
      <c r="I71" s="1008"/>
      <c r="J71" s="1008"/>
      <c r="K71" s="1009"/>
    </row>
    <row r="72" spans="1:11" x14ac:dyDescent="0.25">
      <c r="A72" s="1007"/>
      <c r="B72" s="1008"/>
      <c r="C72" s="1008"/>
      <c r="D72" s="1008"/>
      <c r="E72" s="1008"/>
      <c r="F72" s="1009"/>
      <c r="G72" s="1007"/>
      <c r="H72" s="1008"/>
      <c r="I72" s="1008"/>
      <c r="J72" s="1008"/>
      <c r="K72" s="1009"/>
    </row>
    <row r="73" spans="1:11" x14ac:dyDescent="0.25">
      <c r="A73" s="1007"/>
      <c r="B73" s="1008"/>
      <c r="C73" s="1008"/>
      <c r="D73" s="1008"/>
      <c r="E73" s="1008"/>
      <c r="F73" s="1009"/>
      <c r="G73" s="1007"/>
      <c r="H73" s="1008"/>
      <c r="I73" s="1008"/>
      <c r="J73" s="1008"/>
      <c r="K73" s="1009"/>
    </row>
    <row r="74" spans="1:11" x14ac:dyDescent="0.25">
      <c r="A74" s="1007"/>
      <c r="B74" s="1008"/>
      <c r="C74" s="1008"/>
      <c r="D74" s="1008"/>
      <c r="E74" s="1008"/>
      <c r="F74" s="1009"/>
      <c r="G74" s="1007"/>
      <c r="H74" s="1008"/>
      <c r="I74" s="1008"/>
      <c r="J74" s="1008"/>
      <c r="K74" s="1009"/>
    </row>
    <row r="75" spans="1:11" x14ac:dyDescent="0.25">
      <c r="A75" s="1007"/>
      <c r="B75" s="1008"/>
      <c r="C75" s="1008"/>
      <c r="D75" s="1008"/>
      <c r="E75" s="1008"/>
      <c r="F75" s="1009"/>
      <c r="G75" s="1007"/>
      <c r="H75" s="1008"/>
      <c r="I75" s="1008"/>
      <c r="J75" s="1008"/>
      <c r="K75" s="1009"/>
    </row>
    <row r="76" spans="1:11" x14ac:dyDescent="0.25">
      <c r="A76" s="1007"/>
      <c r="B76" s="1008"/>
      <c r="C76" s="1008"/>
      <c r="D76" s="1008"/>
      <c r="E76" s="1008"/>
      <c r="F76" s="1009"/>
      <c r="G76" s="1007"/>
      <c r="H76" s="1008"/>
      <c r="I76" s="1008"/>
      <c r="J76" s="1008"/>
      <c r="K76" s="1009"/>
    </row>
    <row r="77" spans="1:11" x14ac:dyDescent="0.25">
      <c r="A77" s="1007"/>
      <c r="B77" s="1008"/>
      <c r="C77" s="1008"/>
      <c r="D77" s="1008"/>
      <c r="E77" s="1008"/>
      <c r="F77" s="1009"/>
      <c r="G77" s="1007"/>
      <c r="H77" s="1008"/>
      <c r="I77" s="1008"/>
      <c r="J77" s="1008"/>
      <c r="K77" s="1009"/>
    </row>
    <row r="78" spans="1:11" x14ac:dyDescent="0.25">
      <c r="A78" s="1007"/>
      <c r="B78" s="1008"/>
      <c r="C78" s="1008"/>
      <c r="D78" s="1008"/>
      <c r="E78" s="1008"/>
      <c r="F78" s="1009"/>
      <c r="G78" s="1007"/>
      <c r="H78" s="1008"/>
      <c r="I78" s="1008"/>
      <c r="J78" s="1008"/>
      <c r="K78" s="1009"/>
    </row>
    <row r="79" spans="1:11" x14ac:dyDescent="0.25">
      <c r="A79" s="1007"/>
      <c r="B79" s="1008"/>
      <c r="C79" s="1008"/>
      <c r="D79" s="1008"/>
      <c r="E79" s="1008"/>
      <c r="F79" s="1009"/>
      <c r="G79" s="1007"/>
      <c r="H79" s="1008"/>
      <c r="I79" s="1008"/>
      <c r="J79" s="1008"/>
      <c r="K79" s="1009"/>
    </row>
    <row r="80" spans="1:11" x14ac:dyDescent="0.25">
      <c r="A80" s="1007"/>
      <c r="B80" s="1008"/>
      <c r="C80" s="1008"/>
      <c r="D80" s="1008"/>
      <c r="E80" s="1008"/>
      <c r="F80" s="1009"/>
      <c r="G80" s="1007"/>
      <c r="H80" s="1008"/>
      <c r="I80" s="1008"/>
      <c r="J80" s="1008"/>
      <c r="K80" s="1009"/>
    </row>
    <row r="81" spans="1:11" x14ac:dyDescent="0.25">
      <c r="A81" s="1007"/>
      <c r="B81" s="1008"/>
      <c r="C81" s="1008"/>
      <c r="D81" s="1008"/>
      <c r="E81" s="1008"/>
      <c r="F81" s="1009"/>
      <c r="G81" s="1007"/>
      <c r="H81" s="1008"/>
      <c r="I81" s="1008"/>
      <c r="J81" s="1008"/>
      <c r="K81" s="1009"/>
    </row>
    <row r="82" spans="1:11" x14ac:dyDescent="0.25">
      <c r="A82" s="1007"/>
      <c r="B82" s="1008"/>
      <c r="C82" s="1008"/>
      <c r="D82" s="1008"/>
      <c r="E82" s="1008"/>
      <c r="F82" s="1009"/>
      <c r="G82" s="1007"/>
      <c r="H82" s="1008"/>
      <c r="I82" s="1008"/>
      <c r="J82" s="1008"/>
      <c r="K82" s="1009"/>
    </row>
    <row r="83" spans="1:11" ht="15.75" thickBot="1" x14ac:dyDescent="0.3">
      <c r="A83" s="1007"/>
      <c r="B83" s="1008"/>
      <c r="C83" s="1008"/>
      <c r="D83" s="1008"/>
      <c r="E83" s="1008"/>
      <c r="F83" s="1009"/>
      <c r="G83" s="1007"/>
      <c r="H83" s="1008"/>
      <c r="I83" s="1008"/>
      <c r="J83" s="1008"/>
      <c r="K83" s="1009"/>
    </row>
    <row r="84" spans="1:11" x14ac:dyDescent="0.25">
      <c r="A84" s="1030" t="s">
        <v>836</v>
      </c>
      <c r="B84" s="1031"/>
      <c r="C84" s="1031"/>
      <c r="D84" s="1031"/>
      <c r="E84" s="1031"/>
      <c r="F84" s="1032"/>
      <c r="G84" s="1036" t="s">
        <v>1133</v>
      </c>
      <c r="H84" s="1037"/>
      <c r="I84" s="1037"/>
      <c r="J84" s="1037"/>
      <c r="K84" s="1038"/>
    </row>
    <row r="85" spans="1:11" ht="15.75" thickBot="1" x14ac:dyDescent="0.3">
      <c r="A85" s="1033"/>
      <c r="B85" s="1034"/>
      <c r="C85" s="1034"/>
      <c r="D85" s="1034"/>
      <c r="E85" s="1034"/>
      <c r="F85" s="1035"/>
      <c r="G85" s="1039"/>
      <c r="H85" s="1040"/>
      <c r="I85" s="1040"/>
      <c r="J85" s="1040"/>
      <c r="K85" s="1041"/>
    </row>
    <row r="86" spans="1:11" x14ac:dyDescent="0.25">
      <c r="A86" s="1004" t="s">
        <v>610</v>
      </c>
      <c r="B86" s="1005"/>
      <c r="C86" s="1005"/>
      <c r="D86" s="1005"/>
      <c r="E86" s="1005"/>
      <c r="F86" s="1006"/>
      <c r="G86" s="1004" t="s">
        <v>611</v>
      </c>
      <c r="H86" s="1005"/>
      <c r="I86" s="1005"/>
      <c r="J86" s="1005"/>
      <c r="K86" s="1006"/>
    </row>
    <row r="87" spans="1:11" x14ac:dyDescent="0.25">
      <c r="A87" s="1007"/>
      <c r="B87" s="1008"/>
      <c r="C87" s="1008"/>
      <c r="D87" s="1008"/>
      <c r="E87" s="1008"/>
      <c r="F87" s="1009"/>
      <c r="G87" s="1007"/>
      <c r="H87" s="1008"/>
      <c r="I87" s="1008"/>
      <c r="J87" s="1008"/>
      <c r="K87" s="1009"/>
    </row>
    <row r="88" spans="1:11" x14ac:dyDescent="0.25">
      <c r="A88" s="1007"/>
      <c r="B88" s="1008"/>
      <c r="C88" s="1008"/>
      <c r="D88" s="1008"/>
      <c r="E88" s="1008"/>
      <c r="F88" s="1009"/>
      <c r="G88" s="1007"/>
      <c r="H88" s="1008"/>
      <c r="I88" s="1008"/>
      <c r="J88" s="1008"/>
      <c r="K88" s="1009"/>
    </row>
    <row r="89" spans="1:11" x14ac:dyDescent="0.25">
      <c r="A89" s="1007"/>
      <c r="B89" s="1008"/>
      <c r="C89" s="1008"/>
      <c r="D89" s="1008"/>
      <c r="E89" s="1008"/>
      <c r="F89" s="1009"/>
      <c r="G89" s="1007"/>
      <c r="H89" s="1008"/>
      <c r="I89" s="1008"/>
      <c r="J89" s="1008"/>
      <c r="K89" s="1009"/>
    </row>
    <row r="90" spans="1:11" x14ac:dyDescent="0.25">
      <c r="A90" s="1007"/>
      <c r="B90" s="1008"/>
      <c r="C90" s="1008"/>
      <c r="D90" s="1008"/>
      <c r="E90" s="1008"/>
      <c r="F90" s="1009"/>
      <c r="G90" s="1007"/>
      <c r="H90" s="1008"/>
      <c r="I90" s="1008"/>
      <c r="J90" s="1008"/>
      <c r="K90" s="1009"/>
    </row>
    <row r="91" spans="1:11" x14ac:dyDescent="0.25">
      <c r="A91" s="1007"/>
      <c r="B91" s="1008"/>
      <c r="C91" s="1008"/>
      <c r="D91" s="1008"/>
      <c r="E91" s="1008"/>
      <c r="F91" s="1009"/>
      <c r="G91" s="1007"/>
      <c r="H91" s="1008"/>
      <c r="I91" s="1008"/>
      <c r="J91" s="1008"/>
      <c r="K91" s="1009"/>
    </row>
    <row r="92" spans="1:11" x14ac:dyDescent="0.25">
      <c r="A92" s="1007"/>
      <c r="B92" s="1008"/>
      <c r="C92" s="1008"/>
      <c r="D92" s="1008"/>
      <c r="E92" s="1008"/>
      <c r="F92" s="1009"/>
      <c r="G92" s="1007"/>
      <c r="H92" s="1008"/>
      <c r="I92" s="1008"/>
      <c r="J92" s="1008"/>
      <c r="K92" s="1009"/>
    </row>
    <row r="93" spans="1:11" x14ac:dyDescent="0.25">
      <c r="A93" s="1007"/>
      <c r="B93" s="1008"/>
      <c r="C93" s="1008"/>
      <c r="D93" s="1008"/>
      <c r="E93" s="1008"/>
      <c r="F93" s="1009"/>
      <c r="G93" s="1007"/>
      <c r="H93" s="1008"/>
      <c r="I93" s="1008"/>
      <c r="J93" s="1008"/>
      <c r="K93" s="1009"/>
    </row>
    <row r="94" spans="1:11" x14ac:dyDescent="0.25">
      <c r="A94" s="1007"/>
      <c r="B94" s="1008"/>
      <c r="C94" s="1008"/>
      <c r="D94" s="1008"/>
      <c r="E94" s="1008"/>
      <c r="F94" s="1009"/>
      <c r="G94" s="1007"/>
      <c r="H94" s="1008"/>
      <c r="I94" s="1008"/>
      <c r="J94" s="1008"/>
      <c r="K94" s="1009"/>
    </row>
    <row r="95" spans="1:11" x14ac:dyDescent="0.25">
      <c r="A95" s="1007"/>
      <c r="B95" s="1008"/>
      <c r="C95" s="1008"/>
      <c r="D95" s="1008"/>
      <c r="E95" s="1008"/>
      <c r="F95" s="1009"/>
      <c r="G95" s="1007"/>
      <c r="H95" s="1008"/>
      <c r="I95" s="1008"/>
      <c r="J95" s="1008"/>
      <c r="K95" s="1009"/>
    </row>
    <row r="96" spans="1:11" x14ac:dyDescent="0.25">
      <c r="A96" s="1007"/>
      <c r="B96" s="1008"/>
      <c r="C96" s="1008"/>
      <c r="D96" s="1008"/>
      <c r="E96" s="1008"/>
      <c r="F96" s="1009"/>
      <c r="G96" s="1007"/>
      <c r="H96" s="1008"/>
      <c r="I96" s="1008"/>
      <c r="J96" s="1008"/>
      <c r="K96" s="1009"/>
    </row>
    <row r="97" spans="1:11" x14ac:dyDescent="0.25">
      <c r="A97" s="1007"/>
      <c r="B97" s="1008"/>
      <c r="C97" s="1008"/>
      <c r="D97" s="1008"/>
      <c r="E97" s="1008"/>
      <c r="F97" s="1009"/>
      <c r="G97" s="1007"/>
      <c r="H97" s="1008"/>
      <c r="I97" s="1008"/>
      <c r="J97" s="1008"/>
      <c r="K97" s="1009"/>
    </row>
    <row r="98" spans="1:11" x14ac:dyDescent="0.25">
      <c r="A98" s="1007"/>
      <c r="B98" s="1008"/>
      <c r="C98" s="1008"/>
      <c r="D98" s="1008"/>
      <c r="E98" s="1008"/>
      <c r="F98" s="1009"/>
      <c r="G98" s="1007"/>
      <c r="H98" s="1008"/>
      <c r="I98" s="1008"/>
      <c r="J98" s="1008"/>
      <c r="K98" s="1009"/>
    </row>
    <row r="99" spans="1:11" ht="15.75" thickBot="1" x14ac:dyDescent="0.3">
      <c r="A99" s="1007"/>
      <c r="B99" s="1008"/>
      <c r="C99" s="1008"/>
      <c r="D99" s="1008"/>
      <c r="E99" s="1008"/>
      <c r="F99" s="1009"/>
      <c r="G99" s="1007"/>
      <c r="H99" s="1008"/>
      <c r="I99" s="1008"/>
      <c r="J99" s="1008"/>
      <c r="K99" s="1009"/>
    </row>
    <row r="100" spans="1:11" x14ac:dyDescent="0.25">
      <c r="A100" s="1036" t="s">
        <v>1108</v>
      </c>
      <c r="B100" s="1037"/>
      <c r="C100" s="1037"/>
      <c r="D100" s="1037"/>
      <c r="E100" s="1037"/>
      <c r="F100" s="1038"/>
      <c r="G100" s="1036" t="s">
        <v>1109</v>
      </c>
      <c r="H100" s="1037"/>
      <c r="I100" s="1037"/>
      <c r="J100" s="1037"/>
      <c r="K100" s="1038"/>
    </row>
    <row r="101" spans="1:11" ht="15.75" thickBot="1" x14ac:dyDescent="0.3">
      <c r="A101" s="1039"/>
      <c r="B101" s="1040"/>
      <c r="C101" s="1040"/>
      <c r="D101" s="1040"/>
      <c r="E101" s="1040"/>
      <c r="F101" s="1041"/>
      <c r="G101" s="1039"/>
      <c r="H101" s="1040"/>
      <c r="I101" s="1040"/>
      <c r="J101" s="1040"/>
      <c r="K101" s="1041"/>
    </row>
    <row r="102" spans="1:11" hidden="1" x14ac:dyDescent="0.25">
      <c r="A102" s="1007" t="s">
        <v>546</v>
      </c>
      <c r="B102" s="1008"/>
      <c r="C102" s="1008"/>
      <c r="D102" s="1008"/>
      <c r="E102" s="1008"/>
      <c r="F102" s="1009"/>
      <c r="G102" s="1007" t="s">
        <v>547</v>
      </c>
      <c r="H102" s="1008"/>
      <c r="I102" s="1008"/>
      <c r="J102" s="1008"/>
      <c r="K102" s="1009"/>
    </row>
    <row r="103" spans="1:11" hidden="1" x14ac:dyDescent="0.25">
      <c r="A103" s="1007"/>
      <c r="B103" s="1008"/>
      <c r="C103" s="1008"/>
      <c r="D103" s="1008"/>
      <c r="E103" s="1008"/>
      <c r="F103" s="1009"/>
      <c r="G103" s="1007"/>
      <c r="H103" s="1008"/>
      <c r="I103" s="1008"/>
      <c r="J103" s="1008"/>
      <c r="K103" s="1009"/>
    </row>
    <row r="104" spans="1:11" hidden="1" x14ac:dyDescent="0.25">
      <c r="A104" s="1007"/>
      <c r="B104" s="1008"/>
      <c r="C104" s="1008"/>
      <c r="D104" s="1008"/>
      <c r="E104" s="1008"/>
      <c r="F104" s="1009"/>
      <c r="G104" s="1007"/>
      <c r="H104" s="1008"/>
      <c r="I104" s="1008"/>
      <c r="J104" s="1008"/>
      <c r="K104" s="1009"/>
    </row>
    <row r="105" spans="1:11" hidden="1" x14ac:dyDescent="0.25">
      <c r="A105" s="1007"/>
      <c r="B105" s="1008"/>
      <c r="C105" s="1008"/>
      <c r="D105" s="1008"/>
      <c r="E105" s="1008"/>
      <c r="F105" s="1009"/>
      <c r="G105" s="1007"/>
      <c r="H105" s="1008"/>
      <c r="I105" s="1008"/>
      <c r="J105" s="1008"/>
      <c r="K105" s="1009"/>
    </row>
    <row r="106" spans="1:11" hidden="1" x14ac:dyDescent="0.25">
      <c r="A106" s="1007"/>
      <c r="B106" s="1008"/>
      <c r="C106" s="1008"/>
      <c r="D106" s="1008"/>
      <c r="E106" s="1008"/>
      <c r="F106" s="1009"/>
      <c r="G106" s="1007"/>
      <c r="H106" s="1008"/>
      <c r="I106" s="1008"/>
      <c r="J106" s="1008"/>
      <c r="K106" s="1009"/>
    </row>
    <row r="107" spans="1:11" hidden="1" x14ac:dyDescent="0.25">
      <c r="A107" s="1007"/>
      <c r="B107" s="1008"/>
      <c r="C107" s="1008"/>
      <c r="D107" s="1008"/>
      <c r="E107" s="1008"/>
      <c r="F107" s="1009"/>
      <c r="G107" s="1007"/>
      <c r="H107" s="1008"/>
      <c r="I107" s="1008"/>
      <c r="J107" s="1008"/>
      <c r="K107" s="1009"/>
    </row>
    <row r="108" spans="1:11" hidden="1" x14ac:dyDescent="0.25">
      <c r="A108" s="1007"/>
      <c r="B108" s="1008"/>
      <c r="C108" s="1008"/>
      <c r="D108" s="1008"/>
      <c r="E108" s="1008"/>
      <c r="F108" s="1009"/>
      <c r="G108" s="1007"/>
      <c r="H108" s="1008"/>
      <c r="I108" s="1008"/>
      <c r="J108" s="1008"/>
      <c r="K108" s="1009"/>
    </row>
    <row r="109" spans="1:11" hidden="1" x14ac:dyDescent="0.25">
      <c r="A109" s="1007"/>
      <c r="B109" s="1008"/>
      <c r="C109" s="1008"/>
      <c r="D109" s="1008"/>
      <c r="E109" s="1008"/>
      <c r="F109" s="1009"/>
      <c r="G109" s="1007"/>
      <c r="H109" s="1008"/>
      <c r="I109" s="1008"/>
      <c r="J109" s="1008"/>
      <c r="K109" s="1009"/>
    </row>
    <row r="110" spans="1:11" hidden="1" x14ac:dyDescent="0.25">
      <c r="A110" s="1007"/>
      <c r="B110" s="1008"/>
      <c r="C110" s="1008"/>
      <c r="D110" s="1008"/>
      <c r="E110" s="1008"/>
      <c r="F110" s="1009"/>
      <c r="G110" s="1007"/>
      <c r="H110" s="1008"/>
      <c r="I110" s="1008"/>
      <c r="J110" s="1008"/>
      <c r="K110" s="1009"/>
    </row>
    <row r="111" spans="1:11" hidden="1" x14ac:dyDescent="0.25">
      <c r="A111" s="1007"/>
      <c r="B111" s="1008"/>
      <c r="C111" s="1008"/>
      <c r="D111" s="1008"/>
      <c r="E111" s="1008"/>
      <c r="F111" s="1009"/>
      <c r="G111" s="1007"/>
      <c r="H111" s="1008"/>
      <c r="I111" s="1008"/>
      <c r="J111" s="1008"/>
      <c r="K111" s="1009"/>
    </row>
    <row r="112" spans="1:11" hidden="1" x14ac:dyDescent="0.25">
      <c r="A112" s="1007"/>
      <c r="B112" s="1008"/>
      <c r="C112" s="1008"/>
      <c r="D112" s="1008"/>
      <c r="E112" s="1008"/>
      <c r="F112" s="1009"/>
      <c r="G112" s="1007"/>
      <c r="H112" s="1008"/>
      <c r="I112" s="1008"/>
      <c r="J112" s="1008"/>
      <c r="K112" s="1009"/>
    </row>
    <row r="113" spans="1:11" hidden="1" x14ac:dyDescent="0.25">
      <c r="A113" s="1007"/>
      <c r="B113" s="1008"/>
      <c r="C113" s="1008"/>
      <c r="D113" s="1008"/>
      <c r="E113" s="1008"/>
      <c r="F113" s="1009"/>
      <c r="G113" s="1007"/>
      <c r="H113" s="1008"/>
      <c r="I113" s="1008"/>
      <c r="J113" s="1008"/>
      <c r="K113" s="1009"/>
    </row>
    <row r="114" spans="1:11" hidden="1" x14ac:dyDescent="0.25">
      <c r="A114" s="1007"/>
      <c r="B114" s="1008"/>
      <c r="C114" s="1008"/>
      <c r="D114" s="1008"/>
      <c r="E114" s="1008"/>
      <c r="F114" s="1009"/>
      <c r="G114" s="1007"/>
      <c r="H114" s="1008"/>
      <c r="I114" s="1008"/>
      <c r="J114" s="1008"/>
      <c r="K114" s="1009"/>
    </row>
    <row r="115" spans="1:11" hidden="1" x14ac:dyDescent="0.25">
      <c r="A115" s="1007"/>
      <c r="B115" s="1008"/>
      <c r="C115" s="1008"/>
      <c r="D115" s="1008"/>
      <c r="E115" s="1008"/>
      <c r="F115" s="1009"/>
      <c r="G115" s="1007"/>
      <c r="H115" s="1008"/>
      <c r="I115" s="1008"/>
      <c r="J115" s="1008"/>
      <c r="K115" s="1009"/>
    </row>
    <row r="116" spans="1:11" hidden="1" x14ac:dyDescent="0.25">
      <c r="A116" s="1030" t="s">
        <v>801</v>
      </c>
      <c r="B116" s="1031"/>
      <c r="C116" s="1031"/>
      <c r="D116" s="1031"/>
      <c r="E116" s="1031"/>
      <c r="F116" s="1032"/>
      <c r="G116" s="1036" t="s">
        <v>802</v>
      </c>
      <c r="H116" s="1037"/>
      <c r="I116" s="1037"/>
      <c r="J116" s="1037"/>
      <c r="K116" s="1038"/>
    </row>
    <row r="117" spans="1:11" ht="15.75" hidden="1" thickBot="1" x14ac:dyDescent="0.3">
      <c r="A117" s="1033"/>
      <c r="B117" s="1034"/>
      <c r="C117" s="1034"/>
      <c r="D117" s="1034"/>
      <c r="E117" s="1034"/>
      <c r="F117" s="1035"/>
      <c r="G117" s="1039"/>
      <c r="H117" s="1040"/>
      <c r="I117" s="1040"/>
      <c r="J117" s="1040"/>
      <c r="K117" s="1041"/>
    </row>
    <row r="118" spans="1:11" x14ac:dyDescent="0.25">
      <c r="A118" s="1007" t="s">
        <v>546</v>
      </c>
      <c r="B118" s="1008"/>
      <c r="C118" s="1008"/>
      <c r="D118" s="1008"/>
      <c r="E118" s="1008"/>
      <c r="F118" s="1009"/>
      <c r="G118" s="1007" t="s">
        <v>547</v>
      </c>
      <c r="H118" s="1008"/>
      <c r="I118" s="1008"/>
      <c r="J118" s="1008"/>
      <c r="K118" s="1009"/>
    </row>
    <row r="119" spans="1:11" x14ac:dyDescent="0.25">
      <c r="A119" s="1007"/>
      <c r="B119" s="1008"/>
      <c r="C119" s="1008"/>
      <c r="D119" s="1008"/>
      <c r="E119" s="1008"/>
      <c r="F119" s="1009"/>
      <c r="G119" s="1007"/>
      <c r="H119" s="1008"/>
      <c r="I119" s="1008"/>
      <c r="J119" s="1008"/>
      <c r="K119" s="1009"/>
    </row>
    <row r="120" spans="1:11" x14ac:dyDescent="0.25">
      <c r="A120" s="1007"/>
      <c r="B120" s="1008"/>
      <c r="C120" s="1008"/>
      <c r="D120" s="1008"/>
      <c r="E120" s="1008"/>
      <c r="F120" s="1009"/>
      <c r="G120" s="1007"/>
      <c r="H120" s="1008"/>
      <c r="I120" s="1008"/>
      <c r="J120" s="1008"/>
      <c r="K120" s="1009"/>
    </row>
    <row r="121" spans="1:11" x14ac:dyDescent="0.25">
      <c r="A121" s="1007"/>
      <c r="B121" s="1008"/>
      <c r="C121" s="1008"/>
      <c r="D121" s="1008"/>
      <c r="E121" s="1008"/>
      <c r="F121" s="1009"/>
      <c r="G121" s="1007"/>
      <c r="H121" s="1008"/>
      <c r="I121" s="1008"/>
      <c r="J121" s="1008"/>
      <c r="K121" s="1009"/>
    </row>
    <row r="122" spans="1:11" x14ac:dyDescent="0.25">
      <c r="A122" s="1007"/>
      <c r="B122" s="1008"/>
      <c r="C122" s="1008"/>
      <c r="D122" s="1008"/>
      <c r="E122" s="1008"/>
      <c r="F122" s="1009"/>
      <c r="G122" s="1007"/>
      <c r="H122" s="1008"/>
      <c r="I122" s="1008"/>
      <c r="J122" s="1008"/>
      <c r="K122" s="1009"/>
    </row>
    <row r="123" spans="1:11" x14ac:dyDescent="0.25">
      <c r="A123" s="1007"/>
      <c r="B123" s="1008"/>
      <c r="C123" s="1008"/>
      <c r="D123" s="1008"/>
      <c r="E123" s="1008"/>
      <c r="F123" s="1009"/>
      <c r="G123" s="1007"/>
      <c r="H123" s="1008"/>
      <c r="I123" s="1008"/>
      <c r="J123" s="1008"/>
      <c r="K123" s="1009"/>
    </row>
    <row r="124" spans="1:11" x14ac:dyDescent="0.25">
      <c r="A124" s="1007"/>
      <c r="B124" s="1008"/>
      <c r="C124" s="1008"/>
      <c r="D124" s="1008"/>
      <c r="E124" s="1008"/>
      <c r="F124" s="1009"/>
      <c r="G124" s="1007"/>
      <c r="H124" s="1008"/>
      <c r="I124" s="1008"/>
      <c r="J124" s="1008"/>
      <c r="K124" s="1009"/>
    </row>
    <row r="125" spans="1:11" x14ac:dyDescent="0.25">
      <c r="A125" s="1007"/>
      <c r="B125" s="1008"/>
      <c r="C125" s="1008"/>
      <c r="D125" s="1008"/>
      <c r="E125" s="1008"/>
      <c r="F125" s="1009"/>
      <c r="G125" s="1007"/>
      <c r="H125" s="1008"/>
      <c r="I125" s="1008"/>
      <c r="J125" s="1008"/>
      <c r="K125" s="1009"/>
    </row>
    <row r="126" spans="1:11" x14ac:dyDescent="0.25">
      <c r="A126" s="1007"/>
      <c r="B126" s="1008"/>
      <c r="C126" s="1008"/>
      <c r="D126" s="1008"/>
      <c r="E126" s="1008"/>
      <c r="F126" s="1009"/>
      <c r="G126" s="1007"/>
      <c r="H126" s="1008"/>
      <c r="I126" s="1008"/>
      <c r="J126" s="1008"/>
      <c r="K126" s="1009"/>
    </row>
    <row r="127" spans="1:11" x14ac:dyDescent="0.25">
      <c r="A127" s="1007"/>
      <c r="B127" s="1008"/>
      <c r="C127" s="1008"/>
      <c r="D127" s="1008"/>
      <c r="E127" s="1008"/>
      <c r="F127" s="1009"/>
      <c r="G127" s="1007"/>
      <c r="H127" s="1008"/>
      <c r="I127" s="1008"/>
      <c r="J127" s="1008"/>
      <c r="K127" s="1009"/>
    </row>
    <row r="128" spans="1:11" x14ac:dyDescent="0.25">
      <c r="A128" s="1007"/>
      <c r="B128" s="1008"/>
      <c r="C128" s="1008"/>
      <c r="D128" s="1008"/>
      <c r="E128" s="1008"/>
      <c r="F128" s="1009"/>
      <c r="G128" s="1007"/>
      <c r="H128" s="1008"/>
      <c r="I128" s="1008"/>
      <c r="J128" s="1008"/>
      <c r="K128" s="1009"/>
    </row>
    <row r="129" spans="1:11" x14ac:dyDescent="0.25">
      <c r="A129" s="1007"/>
      <c r="B129" s="1008"/>
      <c r="C129" s="1008"/>
      <c r="D129" s="1008"/>
      <c r="E129" s="1008"/>
      <c r="F129" s="1009"/>
      <c r="G129" s="1007"/>
      <c r="H129" s="1008"/>
      <c r="I129" s="1008"/>
      <c r="J129" s="1008"/>
      <c r="K129" s="1009"/>
    </row>
    <row r="130" spans="1:11" x14ac:dyDescent="0.25">
      <c r="A130" s="1007"/>
      <c r="B130" s="1008"/>
      <c r="C130" s="1008"/>
      <c r="D130" s="1008"/>
      <c r="E130" s="1008"/>
      <c r="F130" s="1009"/>
      <c r="G130" s="1007"/>
      <c r="H130" s="1008"/>
      <c r="I130" s="1008"/>
      <c r="J130" s="1008"/>
      <c r="K130" s="1009"/>
    </row>
    <row r="131" spans="1:11" ht="15.75" thickBot="1" x14ac:dyDescent="0.3">
      <c r="A131" s="1007"/>
      <c r="B131" s="1008"/>
      <c r="C131" s="1008"/>
      <c r="D131" s="1008"/>
      <c r="E131" s="1008"/>
      <c r="F131" s="1009"/>
      <c r="G131" s="1007"/>
      <c r="H131" s="1008"/>
      <c r="I131" s="1008"/>
      <c r="J131" s="1008"/>
      <c r="K131" s="1009"/>
    </row>
    <row r="132" spans="1:11" x14ac:dyDescent="0.25">
      <c r="A132" s="1030" t="s">
        <v>837</v>
      </c>
      <c r="B132" s="1031"/>
      <c r="C132" s="1031"/>
      <c r="D132" s="1031"/>
      <c r="E132" s="1031"/>
      <c r="F132" s="1032"/>
      <c r="G132" s="1036" t="s">
        <v>837</v>
      </c>
      <c r="H132" s="1037"/>
      <c r="I132" s="1037"/>
      <c r="J132" s="1037"/>
      <c r="K132" s="1038"/>
    </row>
    <row r="133" spans="1:11" ht="15.75" thickBot="1" x14ac:dyDescent="0.3">
      <c r="A133" s="1033"/>
      <c r="B133" s="1034"/>
      <c r="C133" s="1034"/>
      <c r="D133" s="1034"/>
      <c r="E133" s="1034"/>
      <c r="F133" s="1035"/>
      <c r="G133" s="1039"/>
      <c r="H133" s="1040"/>
      <c r="I133" s="1040"/>
      <c r="J133" s="1040"/>
      <c r="K133" s="1041"/>
    </row>
    <row r="134" spans="1:11" x14ac:dyDescent="0.25">
      <c r="A134" s="1004" t="s">
        <v>608</v>
      </c>
      <c r="B134" s="1005"/>
      <c r="C134" s="1005"/>
      <c r="D134" s="1005"/>
      <c r="E134" s="1005"/>
      <c r="F134" s="1006"/>
      <c r="G134" s="1004" t="s">
        <v>609</v>
      </c>
      <c r="H134" s="1005"/>
      <c r="I134" s="1005"/>
      <c r="J134" s="1005"/>
      <c r="K134" s="1006"/>
    </row>
    <row r="135" spans="1:11" x14ac:dyDescent="0.25">
      <c r="A135" s="1007"/>
      <c r="B135" s="1008"/>
      <c r="C135" s="1008"/>
      <c r="D135" s="1008"/>
      <c r="E135" s="1008"/>
      <c r="F135" s="1009"/>
      <c r="G135" s="1007"/>
      <c r="H135" s="1008"/>
      <c r="I135" s="1008"/>
      <c r="J135" s="1008"/>
      <c r="K135" s="1009"/>
    </row>
    <row r="136" spans="1:11" x14ac:dyDescent="0.25">
      <c r="A136" s="1007"/>
      <c r="B136" s="1008"/>
      <c r="C136" s="1008"/>
      <c r="D136" s="1008"/>
      <c r="E136" s="1008"/>
      <c r="F136" s="1009"/>
      <c r="G136" s="1007"/>
      <c r="H136" s="1008"/>
      <c r="I136" s="1008"/>
      <c r="J136" s="1008"/>
      <c r="K136" s="1009"/>
    </row>
    <row r="137" spans="1:11" x14ac:dyDescent="0.25">
      <c r="A137" s="1007"/>
      <c r="B137" s="1008"/>
      <c r="C137" s="1008"/>
      <c r="D137" s="1008"/>
      <c r="E137" s="1008"/>
      <c r="F137" s="1009"/>
      <c r="G137" s="1007"/>
      <c r="H137" s="1008"/>
      <c r="I137" s="1008"/>
      <c r="J137" s="1008"/>
      <c r="K137" s="1009"/>
    </row>
    <row r="138" spans="1:11" x14ac:dyDescent="0.25">
      <c r="A138" s="1007"/>
      <c r="B138" s="1008"/>
      <c r="C138" s="1008"/>
      <c r="D138" s="1008"/>
      <c r="E138" s="1008"/>
      <c r="F138" s="1009"/>
      <c r="G138" s="1007"/>
      <c r="H138" s="1008"/>
      <c r="I138" s="1008"/>
      <c r="J138" s="1008"/>
      <c r="K138" s="1009"/>
    </row>
    <row r="139" spans="1:11" x14ac:dyDescent="0.25">
      <c r="A139" s="1007"/>
      <c r="B139" s="1008"/>
      <c r="C139" s="1008"/>
      <c r="D139" s="1008"/>
      <c r="E139" s="1008"/>
      <c r="F139" s="1009"/>
      <c r="G139" s="1007"/>
      <c r="H139" s="1008"/>
      <c r="I139" s="1008"/>
      <c r="J139" s="1008"/>
      <c r="K139" s="1009"/>
    </row>
    <row r="140" spans="1:11" x14ac:dyDescent="0.25">
      <c r="A140" s="1007"/>
      <c r="B140" s="1008"/>
      <c r="C140" s="1008"/>
      <c r="D140" s="1008"/>
      <c r="E140" s="1008"/>
      <c r="F140" s="1009"/>
      <c r="G140" s="1007"/>
      <c r="H140" s="1008"/>
      <c r="I140" s="1008"/>
      <c r="J140" s="1008"/>
      <c r="K140" s="1009"/>
    </row>
    <row r="141" spans="1:11" x14ac:dyDescent="0.25">
      <c r="A141" s="1007"/>
      <c r="B141" s="1008"/>
      <c r="C141" s="1008"/>
      <c r="D141" s="1008"/>
      <c r="E141" s="1008"/>
      <c r="F141" s="1009"/>
      <c r="G141" s="1007"/>
      <c r="H141" s="1008"/>
      <c r="I141" s="1008"/>
      <c r="J141" s="1008"/>
      <c r="K141" s="1009"/>
    </row>
    <row r="142" spans="1:11" x14ac:dyDescent="0.25">
      <c r="A142" s="1007"/>
      <c r="B142" s="1008"/>
      <c r="C142" s="1008"/>
      <c r="D142" s="1008"/>
      <c r="E142" s="1008"/>
      <c r="F142" s="1009"/>
      <c r="G142" s="1007"/>
      <c r="H142" s="1008"/>
      <c r="I142" s="1008"/>
      <c r="J142" s="1008"/>
      <c r="K142" s="1009"/>
    </row>
    <row r="143" spans="1:11" x14ac:dyDescent="0.25">
      <c r="A143" s="1007"/>
      <c r="B143" s="1008"/>
      <c r="C143" s="1008"/>
      <c r="D143" s="1008"/>
      <c r="E143" s="1008"/>
      <c r="F143" s="1009"/>
      <c r="G143" s="1007"/>
      <c r="H143" s="1008"/>
      <c r="I143" s="1008"/>
      <c r="J143" s="1008"/>
      <c r="K143" s="1009"/>
    </row>
    <row r="144" spans="1:11" x14ac:dyDescent="0.25">
      <c r="A144" s="1007"/>
      <c r="B144" s="1008"/>
      <c r="C144" s="1008"/>
      <c r="D144" s="1008"/>
      <c r="E144" s="1008"/>
      <c r="F144" s="1009"/>
      <c r="G144" s="1007"/>
      <c r="H144" s="1008"/>
      <c r="I144" s="1008"/>
      <c r="J144" s="1008"/>
      <c r="K144" s="1009"/>
    </row>
    <row r="145" spans="1:11" x14ac:dyDescent="0.25">
      <c r="A145" s="1007"/>
      <c r="B145" s="1008"/>
      <c r="C145" s="1008"/>
      <c r="D145" s="1008"/>
      <c r="E145" s="1008"/>
      <c r="F145" s="1009"/>
      <c r="G145" s="1007"/>
      <c r="H145" s="1008"/>
      <c r="I145" s="1008"/>
      <c r="J145" s="1008"/>
      <c r="K145" s="1009"/>
    </row>
    <row r="146" spans="1:11" x14ac:dyDescent="0.25">
      <c r="A146" s="1007"/>
      <c r="B146" s="1008"/>
      <c r="C146" s="1008"/>
      <c r="D146" s="1008"/>
      <c r="E146" s="1008"/>
      <c r="F146" s="1009"/>
      <c r="G146" s="1007"/>
      <c r="H146" s="1008"/>
      <c r="I146" s="1008"/>
      <c r="J146" s="1008"/>
      <c r="K146" s="1009"/>
    </row>
    <row r="147" spans="1:11" ht="15.75" thickBot="1" x14ac:dyDescent="0.3">
      <c r="A147" s="1007"/>
      <c r="B147" s="1008"/>
      <c r="C147" s="1008"/>
      <c r="D147" s="1008"/>
      <c r="E147" s="1008"/>
      <c r="F147" s="1009"/>
      <c r="G147" s="1007"/>
      <c r="H147" s="1008"/>
      <c r="I147" s="1008"/>
      <c r="J147" s="1008"/>
      <c r="K147" s="1009"/>
    </row>
    <row r="148" spans="1:11" x14ac:dyDescent="0.25">
      <c r="A148" s="1030" t="s">
        <v>1110</v>
      </c>
      <c r="B148" s="1031"/>
      <c r="C148" s="1031"/>
      <c r="D148" s="1031"/>
      <c r="E148" s="1031"/>
      <c r="F148" s="1032"/>
      <c r="G148" s="1036" t="s">
        <v>1111</v>
      </c>
      <c r="H148" s="1037"/>
      <c r="I148" s="1037"/>
      <c r="J148" s="1037"/>
      <c r="K148" s="1038"/>
    </row>
    <row r="149" spans="1:11" ht="15.75" thickBot="1" x14ac:dyDescent="0.3">
      <c r="A149" s="1033"/>
      <c r="B149" s="1034"/>
      <c r="C149" s="1034"/>
      <c r="D149" s="1034"/>
      <c r="E149" s="1034"/>
      <c r="F149" s="1035"/>
      <c r="G149" s="1039"/>
      <c r="H149" s="1040"/>
      <c r="I149" s="1040"/>
      <c r="J149" s="1040"/>
      <c r="K149" s="1041"/>
    </row>
    <row r="150" spans="1:11" x14ac:dyDescent="0.25">
      <c r="A150" s="1004" t="s">
        <v>610</v>
      </c>
      <c r="B150" s="1005"/>
      <c r="C150" s="1005"/>
      <c r="D150" s="1005"/>
      <c r="E150" s="1005"/>
      <c r="F150" s="1006"/>
      <c r="G150" s="1004"/>
      <c r="H150" s="1005"/>
      <c r="I150" s="1005"/>
      <c r="J150" s="1005"/>
      <c r="K150" s="1006"/>
    </row>
    <row r="151" spans="1:11" x14ac:dyDescent="0.25">
      <c r="A151" s="1007"/>
      <c r="B151" s="1008"/>
      <c r="C151" s="1008"/>
      <c r="D151" s="1008"/>
      <c r="E151" s="1008"/>
      <c r="F151" s="1009"/>
      <c r="G151" s="1007"/>
      <c r="H151" s="1008"/>
      <c r="I151" s="1008"/>
      <c r="J151" s="1008"/>
      <c r="K151" s="1009"/>
    </row>
    <row r="152" spans="1:11" x14ac:dyDescent="0.25">
      <c r="A152" s="1007"/>
      <c r="B152" s="1008"/>
      <c r="C152" s="1008"/>
      <c r="D152" s="1008"/>
      <c r="E152" s="1008"/>
      <c r="F152" s="1009"/>
      <c r="G152" s="1007"/>
      <c r="H152" s="1008"/>
      <c r="I152" s="1008"/>
      <c r="J152" s="1008"/>
      <c r="K152" s="1009"/>
    </row>
    <row r="153" spans="1:11" x14ac:dyDescent="0.25">
      <c r="A153" s="1007"/>
      <c r="B153" s="1008"/>
      <c r="C153" s="1008"/>
      <c r="D153" s="1008"/>
      <c r="E153" s="1008"/>
      <c r="F153" s="1009"/>
      <c r="G153" s="1007"/>
      <c r="H153" s="1008"/>
      <c r="I153" s="1008"/>
      <c r="J153" s="1008"/>
      <c r="K153" s="1009"/>
    </row>
    <row r="154" spans="1:11" x14ac:dyDescent="0.25">
      <c r="A154" s="1007"/>
      <c r="B154" s="1008"/>
      <c r="C154" s="1008"/>
      <c r="D154" s="1008"/>
      <c r="E154" s="1008"/>
      <c r="F154" s="1009"/>
      <c r="G154" s="1007"/>
      <c r="H154" s="1008"/>
      <c r="I154" s="1008"/>
      <c r="J154" s="1008"/>
      <c r="K154" s="1009"/>
    </row>
    <row r="155" spans="1:11" x14ac:dyDescent="0.25">
      <c r="A155" s="1007"/>
      <c r="B155" s="1008"/>
      <c r="C155" s="1008"/>
      <c r="D155" s="1008"/>
      <c r="E155" s="1008"/>
      <c r="F155" s="1009"/>
      <c r="G155" s="1007"/>
      <c r="H155" s="1008"/>
      <c r="I155" s="1008"/>
      <c r="J155" s="1008"/>
      <c r="K155" s="1009"/>
    </row>
    <row r="156" spans="1:11" x14ac:dyDescent="0.25">
      <c r="A156" s="1007"/>
      <c r="B156" s="1008"/>
      <c r="C156" s="1008"/>
      <c r="D156" s="1008"/>
      <c r="E156" s="1008"/>
      <c r="F156" s="1009"/>
      <c r="G156" s="1007"/>
      <c r="H156" s="1008"/>
      <c r="I156" s="1008"/>
      <c r="J156" s="1008"/>
      <c r="K156" s="1009"/>
    </row>
    <row r="157" spans="1:11" x14ac:dyDescent="0.25">
      <c r="A157" s="1007"/>
      <c r="B157" s="1008"/>
      <c r="C157" s="1008"/>
      <c r="D157" s="1008"/>
      <c r="E157" s="1008"/>
      <c r="F157" s="1009"/>
      <c r="G157" s="1007"/>
      <c r="H157" s="1008"/>
      <c r="I157" s="1008"/>
      <c r="J157" s="1008"/>
      <c r="K157" s="1009"/>
    </row>
    <row r="158" spans="1:11" x14ac:dyDescent="0.25">
      <c r="A158" s="1007"/>
      <c r="B158" s="1008"/>
      <c r="C158" s="1008"/>
      <c r="D158" s="1008"/>
      <c r="E158" s="1008"/>
      <c r="F158" s="1009"/>
      <c r="G158" s="1007"/>
      <c r="H158" s="1008"/>
      <c r="I158" s="1008"/>
      <c r="J158" s="1008"/>
      <c r="K158" s="1009"/>
    </row>
    <row r="159" spans="1:11" x14ac:dyDescent="0.25">
      <c r="A159" s="1007"/>
      <c r="B159" s="1008"/>
      <c r="C159" s="1008"/>
      <c r="D159" s="1008"/>
      <c r="E159" s="1008"/>
      <c r="F159" s="1009"/>
      <c r="G159" s="1007"/>
      <c r="H159" s="1008"/>
      <c r="I159" s="1008"/>
      <c r="J159" s="1008"/>
      <c r="K159" s="1009"/>
    </row>
    <row r="160" spans="1:11" x14ac:dyDescent="0.25">
      <c r="A160" s="1007"/>
      <c r="B160" s="1008"/>
      <c r="C160" s="1008"/>
      <c r="D160" s="1008"/>
      <c r="E160" s="1008"/>
      <c r="F160" s="1009"/>
      <c r="G160" s="1007"/>
      <c r="H160" s="1008"/>
      <c r="I160" s="1008"/>
      <c r="J160" s="1008"/>
      <c r="K160" s="1009"/>
    </row>
    <row r="161" spans="1:11" x14ac:dyDescent="0.25">
      <c r="A161" s="1007"/>
      <c r="B161" s="1008"/>
      <c r="C161" s="1008"/>
      <c r="D161" s="1008"/>
      <c r="E161" s="1008"/>
      <c r="F161" s="1009"/>
      <c r="G161" s="1007"/>
      <c r="H161" s="1008"/>
      <c r="I161" s="1008"/>
      <c r="J161" s="1008"/>
      <c r="K161" s="1009"/>
    </row>
    <row r="162" spans="1:11" x14ac:dyDescent="0.25">
      <c r="A162" s="1007"/>
      <c r="B162" s="1008"/>
      <c r="C162" s="1008"/>
      <c r="D162" s="1008"/>
      <c r="E162" s="1008"/>
      <c r="F162" s="1009"/>
      <c r="G162" s="1007"/>
      <c r="H162" s="1008"/>
      <c r="I162" s="1008"/>
      <c r="J162" s="1008"/>
      <c r="K162" s="1009"/>
    </row>
    <row r="163" spans="1:11" ht="15.75" thickBot="1" x14ac:dyDescent="0.3">
      <c r="A163" s="1007"/>
      <c r="B163" s="1008"/>
      <c r="C163" s="1008"/>
      <c r="D163" s="1008"/>
      <c r="E163" s="1008"/>
      <c r="F163" s="1009"/>
      <c r="G163" s="1007"/>
      <c r="H163" s="1008"/>
      <c r="I163" s="1008"/>
      <c r="J163" s="1008"/>
      <c r="K163" s="1009"/>
    </row>
    <row r="164" spans="1:11" x14ac:dyDescent="0.25">
      <c r="A164" s="1036" t="s">
        <v>1112</v>
      </c>
      <c r="B164" s="1037"/>
      <c r="C164" s="1037"/>
      <c r="D164" s="1037"/>
      <c r="E164" s="1037"/>
      <c r="F164" s="1038"/>
      <c r="G164" s="1036" t="s">
        <v>1113</v>
      </c>
      <c r="H164" s="1037"/>
      <c r="I164" s="1037"/>
      <c r="J164" s="1037"/>
      <c r="K164" s="1038"/>
    </row>
    <row r="165" spans="1:11" ht="15.75" thickBot="1" x14ac:dyDescent="0.3">
      <c r="A165" s="1039"/>
      <c r="B165" s="1040"/>
      <c r="C165" s="1040"/>
      <c r="D165" s="1040"/>
      <c r="E165" s="1040"/>
      <c r="F165" s="1041"/>
      <c r="G165" s="1039"/>
      <c r="H165" s="1040"/>
      <c r="I165" s="1040"/>
      <c r="J165" s="1040"/>
      <c r="K165" s="1041"/>
    </row>
    <row r="166" spans="1:11" x14ac:dyDescent="0.25">
      <c r="A166" s="1007"/>
      <c r="B166" s="1008"/>
      <c r="C166" s="1008"/>
      <c r="D166" s="1008"/>
      <c r="E166" s="1008"/>
      <c r="F166" s="1009"/>
      <c r="G166" s="1007" t="s">
        <v>547</v>
      </c>
      <c r="H166" s="1008"/>
      <c r="I166" s="1008"/>
      <c r="J166" s="1008"/>
      <c r="K166" s="1009"/>
    </row>
    <row r="167" spans="1:11" x14ac:dyDescent="0.25">
      <c r="A167" s="1007"/>
      <c r="B167" s="1008"/>
      <c r="C167" s="1008"/>
      <c r="D167" s="1008"/>
      <c r="E167" s="1008"/>
      <c r="F167" s="1009"/>
      <c r="G167" s="1007"/>
      <c r="H167" s="1008"/>
      <c r="I167" s="1008"/>
      <c r="J167" s="1008"/>
      <c r="K167" s="1009"/>
    </row>
    <row r="168" spans="1:11" x14ac:dyDescent="0.25">
      <c r="A168" s="1007"/>
      <c r="B168" s="1008"/>
      <c r="C168" s="1008"/>
      <c r="D168" s="1008"/>
      <c r="E168" s="1008"/>
      <c r="F168" s="1009"/>
      <c r="G168" s="1007"/>
      <c r="H168" s="1008"/>
      <c r="I168" s="1008"/>
      <c r="J168" s="1008"/>
      <c r="K168" s="1009"/>
    </row>
    <row r="169" spans="1:11" x14ac:dyDescent="0.25">
      <c r="A169" s="1007"/>
      <c r="B169" s="1008"/>
      <c r="C169" s="1008"/>
      <c r="D169" s="1008"/>
      <c r="E169" s="1008"/>
      <c r="F169" s="1009"/>
      <c r="G169" s="1007"/>
      <c r="H169" s="1008"/>
      <c r="I169" s="1008"/>
      <c r="J169" s="1008"/>
      <c r="K169" s="1009"/>
    </row>
    <row r="170" spans="1:11" x14ac:dyDescent="0.25">
      <c r="A170" s="1007"/>
      <c r="B170" s="1008"/>
      <c r="C170" s="1008"/>
      <c r="D170" s="1008"/>
      <c r="E170" s="1008"/>
      <c r="F170" s="1009"/>
      <c r="G170" s="1007"/>
      <c r="H170" s="1008"/>
      <c r="I170" s="1008"/>
      <c r="J170" s="1008"/>
      <c r="K170" s="1009"/>
    </row>
    <row r="171" spans="1:11" x14ac:dyDescent="0.25">
      <c r="A171" s="1007"/>
      <c r="B171" s="1008"/>
      <c r="C171" s="1008"/>
      <c r="D171" s="1008"/>
      <c r="E171" s="1008"/>
      <c r="F171" s="1009"/>
      <c r="G171" s="1007"/>
      <c r="H171" s="1008"/>
      <c r="I171" s="1008"/>
      <c r="J171" s="1008"/>
      <c r="K171" s="1009"/>
    </row>
    <row r="172" spans="1:11" x14ac:dyDescent="0.25">
      <c r="A172" s="1007"/>
      <c r="B172" s="1008"/>
      <c r="C172" s="1008"/>
      <c r="D172" s="1008"/>
      <c r="E172" s="1008"/>
      <c r="F172" s="1009"/>
      <c r="G172" s="1007"/>
      <c r="H172" s="1008"/>
      <c r="I172" s="1008"/>
      <c r="J172" s="1008"/>
      <c r="K172" s="1009"/>
    </row>
    <row r="173" spans="1:11" x14ac:dyDescent="0.25">
      <c r="A173" s="1007"/>
      <c r="B173" s="1008"/>
      <c r="C173" s="1008"/>
      <c r="D173" s="1008"/>
      <c r="E173" s="1008"/>
      <c r="F173" s="1009"/>
      <c r="G173" s="1007"/>
      <c r="H173" s="1008"/>
      <c r="I173" s="1008"/>
      <c r="J173" s="1008"/>
      <c r="K173" s="1009"/>
    </row>
    <row r="174" spans="1:11" x14ac:dyDescent="0.25">
      <c r="A174" s="1007"/>
      <c r="B174" s="1008"/>
      <c r="C174" s="1008"/>
      <c r="D174" s="1008"/>
      <c r="E174" s="1008"/>
      <c r="F174" s="1009"/>
      <c r="G174" s="1007"/>
      <c r="H174" s="1008"/>
      <c r="I174" s="1008"/>
      <c r="J174" s="1008"/>
      <c r="K174" s="1009"/>
    </row>
    <row r="175" spans="1:11" x14ac:dyDescent="0.25">
      <c r="A175" s="1007"/>
      <c r="B175" s="1008"/>
      <c r="C175" s="1008"/>
      <c r="D175" s="1008"/>
      <c r="E175" s="1008"/>
      <c r="F175" s="1009"/>
      <c r="G175" s="1007"/>
      <c r="H175" s="1008"/>
      <c r="I175" s="1008"/>
      <c r="J175" s="1008"/>
      <c r="K175" s="1009"/>
    </row>
    <row r="176" spans="1:11" x14ac:dyDescent="0.25">
      <c r="A176" s="1007"/>
      <c r="B176" s="1008"/>
      <c r="C176" s="1008"/>
      <c r="D176" s="1008"/>
      <c r="E176" s="1008"/>
      <c r="F176" s="1009"/>
      <c r="G176" s="1007"/>
      <c r="H176" s="1008"/>
      <c r="I176" s="1008"/>
      <c r="J176" s="1008"/>
      <c r="K176" s="1009"/>
    </row>
    <row r="177" spans="1:11" x14ac:dyDescent="0.25">
      <c r="A177" s="1007"/>
      <c r="B177" s="1008"/>
      <c r="C177" s="1008"/>
      <c r="D177" s="1008"/>
      <c r="E177" s="1008"/>
      <c r="F177" s="1009"/>
      <c r="G177" s="1007"/>
      <c r="H177" s="1008"/>
      <c r="I177" s="1008"/>
      <c r="J177" s="1008"/>
      <c r="K177" s="1009"/>
    </row>
    <row r="178" spans="1:11" x14ac:dyDescent="0.25">
      <c r="A178" s="1007"/>
      <c r="B178" s="1008"/>
      <c r="C178" s="1008"/>
      <c r="D178" s="1008"/>
      <c r="E178" s="1008"/>
      <c r="F178" s="1009"/>
      <c r="G178" s="1007"/>
      <c r="H178" s="1008"/>
      <c r="I178" s="1008"/>
      <c r="J178" s="1008"/>
      <c r="K178" s="1009"/>
    </row>
    <row r="179" spans="1:11" ht="15.75" thickBot="1" x14ac:dyDescent="0.3">
      <c r="A179" s="1007"/>
      <c r="B179" s="1008"/>
      <c r="C179" s="1008"/>
      <c r="D179" s="1008"/>
      <c r="E179" s="1008"/>
      <c r="F179" s="1009"/>
      <c r="G179" s="1007"/>
      <c r="H179" s="1008"/>
      <c r="I179" s="1008"/>
      <c r="J179" s="1008"/>
      <c r="K179" s="1009"/>
    </row>
    <row r="180" spans="1:11" x14ac:dyDescent="0.25">
      <c r="A180" s="1030" t="s">
        <v>1114</v>
      </c>
      <c r="B180" s="1031"/>
      <c r="C180" s="1031"/>
      <c r="D180" s="1031"/>
      <c r="E180" s="1031"/>
      <c r="F180" s="1032"/>
      <c r="G180" s="1036" t="s">
        <v>1115</v>
      </c>
      <c r="H180" s="1037"/>
      <c r="I180" s="1037"/>
      <c r="J180" s="1037"/>
      <c r="K180" s="1038"/>
    </row>
    <row r="181" spans="1:11" ht="15.75" thickBot="1" x14ac:dyDescent="0.3">
      <c r="A181" s="1033"/>
      <c r="B181" s="1034"/>
      <c r="C181" s="1034"/>
      <c r="D181" s="1034"/>
      <c r="E181" s="1034"/>
      <c r="F181" s="1035"/>
      <c r="G181" s="1039"/>
      <c r="H181" s="1040"/>
      <c r="I181" s="1040"/>
      <c r="J181" s="1040"/>
      <c r="K181" s="1041"/>
    </row>
    <row r="182" spans="1:11" x14ac:dyDescent="0.25">
      <c r="A182" s="1007"/>
      <c r="B182" s="1008"/>
      <c r="C182" s="1008"/>
      <c r="D182" s="1008"/>
      <c r="E182" s="1008"/>
      <c r="F182" s="1009"/>
      <c r="G182" s="1007" t="s">
        <v>547</v>
      </c>
      <c r="H182" s="1008"/>
      <c r="I182" s="1008"/>
      <c r="J182" s="1008"/>
      <c r="K182" s="1009"/>
    </row>
    <row r="183" spans="1:11" x14ac:dyDescent="0.25">
      <c r="A183" s="1007"/>
      <c r="B183" s="1008"/>
      <c r="C183" s="1008"/>
      <c r="D183" s="1008"/>
      <c r="E183" s="1008"/>
      <c r="F183" s="1009"/>
      <c r="G183" s="1007"/>
      <c r="H183" s="1008"/>
      <c r="I183" s="1008"/>
      <c r="J183" s="1008"/>
      <c r="K183" s="1009"/>
    </row>
    <row r="184" spans="1:11" x14ac:dyDescent="0.25">
      <c r="A184" s="1007"/>
      <c r="B184" s="1008"/>
      <c r="C184" s="1008"/>
      <c r="D184" s="1008"/>
      <c r="E184" s="1008"/>
      <c r="F184" s="1009"/>
      <c r="G184" s="1007"/>
      <c r="H184" s="1008"/>
      <c r="I184" s="1008"/>
      <c r="J184" s="1008"/>
      <c r="K184" s="1009"/>
    </row>
    <row r="185" spans="1:11" x14ac:dyDescent="0.25">
      <c r="A185" s="1007"/>
      <c r="B185" s="1008"/>
      <c r="C185" s="1008"/>
      <c r="D185" s="1008"/>
      <c r="E185" s="1008"/>
      <c r="F185" s="1009"/>
      <c r="G185" s="1007"/>
      <c r="H185" s="1008"/>
      <c r="I185" s="1008"/>
      <c r="J185" s="1008"/>
      <c r="K185" s="1009"/>
    </row>
    <row r="186" spans="1:11" x14ac:dyDescent="0.25">
      <c r="A186" s="1007"/>
      <c r="B186" s="1008"/>
      <c r="C186" s="1008"/>
      <c r="D186" s="1008"/>
      <c r="E186" s="1008"/>
      <c r="F186" s="1009"/>
      <c r="G186" s="1007"/>
      <c r="H186" s="1008"/>
      <c r="I186" s="1008"/>
      <c r="J186" s="1008"/>
      <c r="K186" s="1009"/>
    </row>
    <row r="187" spans="1:11" x14ac:dyDescent="0.25">
      <c r="A187" s="1007"/>
      <c r="B187" s="1008"/>
      <c r="C187" s="1008"/>
      <c r="D187" s="1008"/>
      <c r="E187" s="1008"/>
      <c r="F187" s="1009"/>
      <c r="G187" s="1007"/>
      <c r="H187" s="1008"/>
      <c r="I187" s="1008"/>
      <c r="J187" s="1008"/>
      <c r="K187" s="1009"/>
    </row>
    <row r="188" spans="1:11" x14ac:dyDescent="0.25">
      <c r="A188" s="1007"/>
      <c r="B188" s="1008"/>
      <c r="C188" s="1008"/>
      <c r="D188" s="1008"/>
      <c r="E188" s="1008"/>
      <c r="F188" s="1009"/>
      <c r="G188" s="1007"/>
      <c r="H188" s="1008"/>
      <c r="I188" s="1008"/>
      <c r="J188" s="1008"/>
      <c r="K188" s="1009"/>
    </row>
    <row r="189" spans="1:11" x14ac:dyDescent="0.25">
      <c r="A189" s="1007"/>
      <c r="B189" s="1008"/>
      <c r="C189" s="1008"/>
      <c r="D189" s="1008"/>
      <c r="E189" s="1008"/>
      <c r="F189" s="1009"/>
      <c r="G189" s="1007"/>
      <c r="H189" s="1008"/>
      <c r="I189" s="1008"/>
      <c r="J189" s="1008"/>
      <c r="K189" s="1009"/>
    </row>
    <row r="190" spans="1:11" x14ac:dyDescent="0.25">
      <c r="A190" s="1007"/>
      <c r="B190" s="1008"/>
      <c r="C190" s="1008"/>
      <c r="D190" s="1008"/>
      <c r="E190" s="1008"/>
      <c r="F190" s="1009"/>
      <c r="G190" s="1007"/>
      <c r="H190" s="1008"/>
      <c r="I190" s="1008"/>
      <c r="J190" s="1008"/>
      <c r="K190" s="1009"/>
    </row>
    <row r="191" spans="1:11" x14ac:dyDescent="0.25">
      <c r="A191" s="1007"/>
      <c r="B191" s="1008"/>
      <c r="C191" s="1008"/>
      <c r="D191" s="1008"/>
      <c r="E191" s="1008"/>
      <c r="F191" s="1009"/>
      <c r="G191" s="1007"/>
      <c r="H191" s="1008"/>
      <c r="I191" s="1008"/>
      <c r="J191" s="1008"/>
      <c r="K191" s="1009"/>
    </row>
    <row r="192" spans="1:11" x14ac:dyDescent="0.25">
      <c r="A192" s="1007"/>
      <c r="B192" s="1008"/>
      <c r="C192" s="1008"/>
      <c r="D192" s="1008"/>
      <c r="E192" s="1008"/>
      <c r="F192" s="1009"/>
      <c r="G192" s="1007"/>
      <c r="H192" s="1008"/>
      <c r="I192" s="1008"/>
      <c r="J192" s="1008"/>
      <c r="K192" s="1009"/>
    </row>
    <row r="193" spans="1:11" x14ac:dyDescent="0.25">
      <c r="A193" s="1007"/>
      <c r="B193" s="1008"/>
      <c r="C193" s="1008"/>
      <c r="D193" s="1008"/>
      <c r="E193" s="1008"/>
      <c r="F193" s="1009"/>
      <c r="G193" s="1007"/>
      <c r="H193" s="1008"/>
      <c r="I193" s="1008"/>
      <c r="J193" s="1008"/>
      <c r="K193" s="1009"/>
    </row>
    <row r="194" spans="1:11" x14ac:dyDescent="0.25">
      <c r="A194" s="1007"/>
      <c r="B194" s="1008"/>
      <c r="C194" s="1008"/>
      <c r="D194" s="1008"/>
      <c r="E194" s="1008"/>
      <c r="F194" s="1009"/>
      <c r="G194" s="1007"/>
      <c r="H194" s="1008"/>
      <c r="I194" s="1008"/>
      <c r="J194" s="1008"/>
      <c r="K194" s="1009"/>
    </row>
    <row r="195" spans="1:11" ht="15.75" thickBot="1" x14ac:dyDescent="0.3">
      <c r="A195" s="1007"/>
      <c r="B195" s="1008"/>
      <c r="C195" s="1008"/>
      <c r="D195" s="1008"/>
      <c r="E195" s="1008"/>
      <c r="F195" s="1009"/>
      <c r="G195" s="1007"/>
      <c r="H195" s="1008"/>
      <c r="I195" s="1008"/>
      <c r="J195" s="1008"/>
      <c r="K195" s="1009"/>
    </row>
    <row r="196" spans="1:11" ht="33" customHeight="1" x14ac:dyDescent="0.25">
      <c r="A196" s="1030" t="s">
        <v>1116</v>
      </c>
      <c r="B196" s="1031"/>
      <c r="C196" s="1031"/>
      <c r="D196" s="1031"/>
      <c r="E196" s="1031"/>
      <c r="F196" s="1032"/>
      <c r="G196" s="1036" t="s">
        <v>1116</v>
      </c>
      <c r="H196" s="1037"/>
      <c r="I196" s="1037"/>
      <c r="J196" s="1037"/>
      <c r="K196" s="1038"/>
    </row>
    <row r="197" spans="1:11" ht="0.75" customHeight="1" thickBot="1" x14ac:dyDescent="0.3">
      <c r="A197" s="1033"/>
      <c r="B197" s="1034"/>
      <c r="C197" s="1034"/>
      <c r="D197" s="1034"/>
      <c r="E197" s="1034"/>
      <c r="F197" s="1035"/>
      <c r="G197" s="1039"/>
      <c r="H197" s="1040"/>
      <c r="I197" s="1040"/>
      <c r="J197" s="1040"/>
      <c r="K197" s="1041"/>
    </row>
    <row r="198" spans="1:11" x14ac:dyDescent="0.25">
      <c r="A198" s="1004" t="s">
        <v>608</v>
      </c>
      <c r="B198" s="1005"/>
      <c r="C198" s="1005"/>
      <c r="D198" s="1005"/>
      <c r="E198" s="1005"/>
      <c r="F198" s="1006"/>
      <c r="G198" s="1004" t="s">
        <v>609</v>
      </c>
      <c r="H198" s="1005"/>
      <c r="I198" s="1005"/>
      <c r="J198" s="1005"/>
      <c r="K198" s="1006"/>
    </row>
    <row r="199" spans="1:11" x14ac:dyDescent="0.25">
      <c r="A199" s="1007"/>
      <c r="B199" s="1008"/>
      <c r="C199" s="1008"/>
      <c r="D199" s="1008"/>
      <c r="E199" s="1008"/>
      <c r="F199" s="1009"/>
      <c r="G199" s="1007"/>
      <c r="H199" s="1008"/>
      <c r="I199" s="1008"/>
      <c r="J199" s="1008"/>
      <c r="K199" s="1009"/>
    </row>
    <row r="200" spans="1:11" x14ac:dyDescent="0.25">
      <c r="A200" s="1007"/>
      <c r="B200" s="1008"/>
      <c r="C200" s="1008"/>
      <c r="D200" s="1008"/>
      <c r="E200" s="1008"/>
      <c r="F200" s="1009"/>
      <c r="G200" s="1007"/>
      <c r="H200" s="1008"/>
      <c r="I200" s="1008"/>
      <c r="J200" s="1008"/>
      <c r="K200" s="1009"/>
    </row>
    <row r="201" spans="1:11" x14ac:dyDescent="0.25">
      <c r="A201" s="1007"/>
      <c r="B201" s="1008"/>
      <c r="C201" s="1008"/>
      <c r="D201" s="1008"/>
      <c r="E201" s="1008"/>
      <c r="F201" s="1009"/>
      <c r="G201" s="1007"/>
      <c r="H201" s="1008"/>
      <c r="I201" s="1008"/>
      <c r="J201" s="1008"/>
      <c r="K201" s="1009"/>
    </row>
    <row r="202" spans="1:11" x14ac:dyDescent="0.25">
      <c r="A202" s="1007"/>
      <c r="B202" s="1008"/>
      <c r="C202" s="1008"/>
      <c r="D202" s="1008"/>
      <c r="E202" s="1008"/>
      <c r="F202" s="1009"/>
      <c r="G202" s="1007"/>
      <c r="H202" s="1008"/>
      <c r="I202" s="1008"/>
      <c r="J202" s="1008"/>
      <c r="K202" s="1009"/>
    </row>
    <row r="203" spans="1:11" x14ac:dyDescent="0.25">
      <c r="A203" s="1007"/>
      <c r="B203" s="1008"/>
      <c r="C203" s="1008"/>
      <c r="D203" s="1008"/>
      <c r="E203" s="1008"/>
      <c r="F203" s="1009"/>
      <c r="G203" s="1007"/>
      <c r="H203" s="1008"/>
      <c r="I203" s="1008"/>
      <c r="J203" s="1008"/>
      <c r="K203" s="1009"/>
    </row>
    <row r="204" spans="1:11" x14ac:dyDescent="0.25">
      <c r="A204" s="1007"/>
      <c r="B204" s="1008"/>
      <c r="C204" s="1008"/>
      <c r="D204" s="1008"/>
      <c r="E204" s="1008"/>
      <c r="F204" s="1009"/>
      <c r="G204" s="1007"/>
      <c r="H204" s="1008"/>
      <c r="I204" s="1008"/>
      <c r="J204" s="1008"/>
      <c r="K204" s="1009"/>
    </row>
    <row r="205" spans="1:11" x14ac:dyDescent="0.25">
      <c r="A205" s="1007"/>
      <c r="B205" s="1008"/>
      <c r="C205" s="1008"/>
      <c r="D205" s="1008"/>
      <c r="E205" s="1008"/>
      <c r="F205" s="1009"/>
      <c r="G205" s="1007"/>
      <c r="H205" s="1008"/>
      <c r="I205" s="1008"/>
      <c r="J205" s="1008"/>
      <c r="K205" s="1009"/>
    </row>
    <row r="206" spans="1:11" x14ac:dyDescent="0.25">
      <c r="A206" s="1007"/>
      <c r="B206" s="1008"/>
      <c r="C206" s="1008"/>
      <c r="D206" s="1008"/>
      <c r="E206" s="1008"/>
      <c r="F206" s="1009"/>
      <c r="G206" s="1007"/>
      <c r="H206" s="1008"/>
      <c r="I206" s="1008"/>
      <c r="J206" s="1008"/>
      <c r="K206" s="1009"/>
    </row>
    <row r="207" spans="1:11" x14ac:dyDescent="0.25">
      <c r="A207" s="1007"/>
      <c r="B207" s="1008"/>
      <c r="C207" s="1008"/>
      <c r="D207" s="1008"/>
      <c r="E207" s="1008"/>
      <c r="F207" s="1009"/>
      <c r="G207" s="1007"/>
      <c r="H207" s="1008"/>
      <c r="I207" s="1008"/>
      <c r="J207" s="1008"/>
      <c r="K207" s="1009"/>
    </row>
    <row r="208" spans="1:11" x14ac:dyDescent="0.25">
      <c r="A208" s="1007"/>
      <c r="B208" s="1008"/>
      <c r="C208" s="1008"/>
      <c r="D208" s="1008"/>
      <c r="E208" s="1008"/>
      <c r="F208" s="1009"/>
      <c r="G208" s="1007"/>
      <c r="H208" s="1008"/>
      <c r="I208" s="1008"/>
      <c r="J208" s="1008"/>
      <c r="K208" s="1009"/>
    </row>
    <row r="209" spans="1:11" x14ac:dyDescent="0.25">
      <c r="A209" s="1007"/>
      <c r="B209" s="1008"/>
      <c r="C209" s="1008"/>
      <c r="D209" s="1008"/>
      <c r="E209" s="1008"/>
      <c r="F209" s="1009"/>
      <c r="G209" s="1007"/>
      <c r="H209" s="1008"/>
      <c r="I209" s="1008"/>
      <c r="J209" s="1008"/>
      <c r="K209" s="1009"/>
    </row>
    <row r="210" spans="1:11" x14ac:dyDescent="0.25">
      <c r="A210" s="1007"/>
      <c r="B210" s="1008"/>
      <c r="C210" s="1008"/>
      <c r="D210" s="1008"/>
      <c r="E210" s="1008"/>
      <c r="F210" s="1009"/>
      <c r="G210" s="1007"/>
      <c r="H210" s="1008"/>
      <c r="I210" s="1008"/>
      <c r="J210" s="1008"/>
      <c r="K210" s="1009"/>
    </row>
    <row r="211" spans="1:11" ht="15.75" thickBot="1" x14ac:dyDescent="0.3">
      <c r="A211" s="1007"/>
      <c r="B211" s="1008"/>
      <c r="C211" s="1008"/>
      <c r="D211" s="1008"/>
      <c r="E211" s="1008"/>
      <c r="F211" s="1009"/>
      <c r="G211" s="1007"/>
      <c r="H211" s="1008"/>
      <c r="I211" s="1008"/>
      <c r="J211" s="1008"/>
      <c r="K211" s="1009"/>
    </row>
    <row r="212" spans="1:11" x14ac:dyDescent="0.25">
      <c r="A212" s="1030" t="s">
        <v>1117</v>
      </c>
      <c r="B212" s="1031"/>
      <c r="C212" s="1031"/>
      <c r="D212" s="1031"/>
      <c r="E212" s="1031"/>
      <c r="F212" s="1032"/>
      <c r="G212" s="1036" t="s">
        <v>1118</v>
      </c>
      <c r="H212" s="1037"/>
      <c r="I212" s="1037"/>
      <c r="J212" s="1037"/>
      <c r="K212" s="1038"/>
    </row>
    <row r="213" spans="1:11" ht="15.75" thickBot="1" x14ac:dyDescent="0.3">
      <c r="A213" s="1033"/>
      <c r="B213" s="1034"/>
      <c r="C213" s="1034"/>
      <c r="D213" s="1034"/>
      <c r="E213" s="1034"/>
      <c r="F213" s="1035"/>
      <c r="G213" s="1039"/>
      <c r="H213" s="1040"/>
      <c r="I213" s="1040"/>
      <c r="J213" s="1040"/>
      <c r="K213" s="1041"/>
    </row>
    <row r="214" spans="1:11" ht="15" customHeight="1" x14ac:dyDescent="0.25">
      <c r="A214" s="1004" t="s">
        <v>608</v>
      </c>
      <c r="B214" s="1005"/>
      <c r="C214" s="1005"/>
      <c r="D214" s="1005"/>
      <c r="E214" s="1005"/>
      <c r="F214" s="1006"/>
      <c r="G214" s="1004" t="s">
        <v>609</v>
      </c>
      <c r="H214" s="1005"/>
      <c r="I214" s="1005"/>
      <c r="J214" s="1005"/>
      <c r="K214" s="1006"/>
    </row>
    <row r="215" spans="1:11" ht="15" customHeight="1" x14ac:dyDescent="0.25">
      <c r="A215" s="1007"/>
      <c r="B215" s="1008"/>
      <c r="C215" s="1008"/>
      <c r="D215" s="1008"/>
      <c r="E215" s="1008"/>
      <c r="F215" s="1009"/>
      <c r="G215" s="1007"/>
      <c r="H215" s="1008"/>
      <c r="I215" s="1008"/>
      <c r="J215" s="1008"/>
      <c r="K215" s="1009"/>
    </row>
    <row r="216" spans="1:11" ht="15" customHeight="1" x14ac:dyDescent="0.25">
      <c r="A216" s="1007"/>
      <c r="B216" s="1008"/>
      <c r="C216" s="1008"/>
      <c r="D216" s="1008"/>
      <c r="E216" s="1008"/>
      <c r="F216" s="1009"/>
      <c r="G216" s="1007"/>
      <c r="H216" s="1008"/>
      <c r="I216" s="1008"/>
      <c r="J216" s="1008"/>
      <c r="K216" s="1009"/>
    </row>
    <row r="217" spans="1:11" ht="15" customHeight="1" x14ac:dyDescent="0.25">
      <c r="A217" s="1007"/>
      <c r="B217" s="1008"/>
      <c r="C217" s="1008"/>
      <c r="D217" s="1008"/>
      <c r="E217" s="1008"/>
      <c r="F217" s="1009"/>
      <c r="G217" s="1007"/>
      <c r="H217" s="1008"/>
      <c r="I217" s="1008"/>
      <c r="J217" s="1008"/>
      <c r="K217" s="1009"/>
    </row>
    <row r="218" spans="1:11" ht="15" customHeight="1" x14ac:dyDescent="0.25">
      <c r="A218" s="1007"/>
      <c r="B218" s="1008"/>
      <c r="C218" s="1008"/>
      <c r="D218" s="1008"/>
      <c r="E218" s="1008"/>
      <c r="F218" s="1009"/>
      <c r="G218" s="1007"/>
      <c r="H218" s="1008"/>
      <c r="I218" s="1008"/>
      <c r="J218" s="1008"/>
      <c r="K218" s="1009"/>
    </row>
    <row r="219" spans="1:11" ht="15" customHeight="1" x14ac:dyDescent="0.25">
      <c r="A219" s="1007"/>
      <c r="B219" s="1008"/>
      <c r="C219" s="1008"/>
      <c r="D219" s="1008"/>
      <c r="E219" s="1008"/>
      <c r="F219" s="1009"/>
      <c r="G219" s="1007"/>
      <c r="H219" s="1008"/>
      <c r="I219" s="1008"/>
      <c r="J219" s="1008"/>
      <c r="K219" s="1009"/>
    </row>
    <row r="220" spans="1:11" ht="15" customHeight="1" x14ac:dyDescent="0.25">
      <c r="A220" s="1007"/>
      <c r="B220" s="1008"/>
      <c r="C220" s="1008"/>
      <c r="D220" s="1008"/>
      <c r="E220" s="1008"/>
      <c r="F220" s="1009"/>
      <c r="G220" s="1007"/>
      <c r="H220" s="1008"/>
      <c r="I220" s="1008"/>
      <c r="J220" s="1008"/>
      <c r="K220" s="1009"/>
    </row>
    <row r="221" spans="1:11" ht="15" customHeight="1" x14ac:dyDescent="0.25">
      <c r="A221" s="1007"/>
      <c r="B221" s="1008"/>
      <c r="C221" s="1008"/>
      <c r="D221" s="1008"/>
      <c r="E221" s="1008"/>
      <c r="F221" s="1009"/>
      <c r="G221" s="1007"/>
      <c r="H221" s="1008"/>
      <c r="I221" s="1008"/>
      <c r="J221" s="1008"/>
      <c r="K221" s="1009"/>
    </row>
    <row r="222" spans="1:11" ht="15" customHeight="1" x14ac:dyDescent="0.25">
      <c r="A222" s="1007"/>
      <c r="B222" s="1008"/>
      <c r="C222" s="1008"/>
      <c r="D222" s="1008"/>
      <c r="E222" s="1008"/>
      <c r="F222" s="1009"/>
      <c r="G222" s="1007"/>
      <c r="H222" s="1008"/>
      <c r="I222" s="1008"/>
      <c r="J222" s="1008"/>
      <c r="K222" s="1009"/>
    </row>
    <row r="223" spans="1:11" ht="15" customHeight="1" x14ac:dyDescent="0.25">
      <c r="A223" s="1007"/>
      <c r="B223" s="1008"/>
      <c r="C223" s="1008"/>
      <c r="D223" s="1008"/>
      <c r="E223" s="1008"/>
      <c r="F223" s="1009"/>
      <c r="G223" s="1007"/>
      <c r="H223" s="1008"/>
      <c r="I223" s="1008"/>
      <c r="J223" s="1008"/>
      <c r="K223" s="1009"/>
    </row>
    <row r="224" spans="1:11" ht="15" customHeight="1" x14ac:dyDescent="0.25">
      <c r="A224" s="1007"/>
      <c r="B224" s="1008"/>
      <c r="C224" s="1008"/>
      <c r="D224" s="1008"/>
      <c r="E224" s="1008"/>
      <c r="F224" s="1009"/>
      <c r="G224" s="1007"/>
      <c r="H224" s="1008"/>
      <c r="I224" s="1008"/>
      <c r="J224" s="1008"/>
      <c r="K224" s="1009"/>
    </row>
    <row r="225" spans="1:11" ht="15" customHeight="1" x14ac:dyDescent="0.25">
      <c r="A225" s="1007"/>
      <c r="B225" s="1008"/>
      <c r="C225" s="1008"/>
      <c r="D225" s="1008"/>
      <c r="E225" s="1008"/>
      <c r="F225" s="1009"/>
      <c r="G225" s="1007"/>
      <c r="H225" s="1008"/>
      <c r="I225" s="1008"/>
      <c r="J225" s="1008"/>
      <c r="K225" s="1009"/>
    </row>
    <row r="226" spans="1:11" ht="15" customHeight="1" x14ac:dyDescent="0.25">
      <c r="A226" s="1007"/>
      <c r="B226" s="1008"/>
      <c r="C226" s="1008"/>
      <c r="D226" s="1008"/>
      <c r="E226" s="1008"/>
      <c r="F226" s="1009"/>
      <c r="G226" s="1007"/>
      <c r="H226" s="1008"/>
      <c r="I226" s="1008"/>
      <c r="J226" s="1008"/>
      <c r="K226" s="1009"/>
    </row>
    <row r="227" spans="1:11" ht="15" customHeight="1" thickBot="1" x14ac:dyDescent="0.3">
      <c r="A227" s="1007"/>
      <c r="B227" s="1008"/>
      <c r="C227" s="1008"/>
      <c r="D227" s="1008"/>
      <c r="E227" s="1008"/>
      <c r="F227" s="1009"/>
      <c r="G227" s="1007"/>
      <c r="H227" s="1008"/>
      <c r="I227" s="1008"/>
      <c r="J227" s="1008"/>
      <c r="K227" s="1009"/>
    </row>
    <row r="228" spans="1:11" ht="15" customHeight="1" x14ac:dyDescent="0.25">
      <c r="A228" s="1030" t="s">
        <v>1119</v>
      </c>
      <c r="B228" s="1031"/>
      <c r="C228" s="1031"/>
      <c r="D228" s="1031"/>
      <c r="E228" s="1031"/>
      <c r="F228" s="1032"/>
      <c r="G228" s="1036" t="s">
        <v>1120</v>
      </c>
      <c r="H228" s="1037"/>
      <c r="I228" s="1037"/>
      <c r="J228" s="1037"/>
      <c r="K228" s="1038"/>
    </row>
    <row r="229" spans="1:11" ht="15" customHeight="1" thickBot="1" x14ac:dyDescent="0.3">
      <c r="A229" s="1033"/>
      <c r="B229" s="1034"/>
      <c r="C229" s="1034"/>
      <c r="D229" s="1034"/>
      <c r="E229" s="1034"/>
      <c r="F229" s="1035"/>
      <c r="G229" s="1039"/>
      <c r="H229" s="1040"/>
      <c r="I229" s="1040"/>
      <c r="J229" s="1040"/>
      <c r="K229" s="1041"/>
    </row>
    <row r="230" spans="1:11" ht="15" customHeight="1" x14ac:dyDescent="0.25">
      <c r="A230" s="1004" t="s">
        <v>608</v>
      </c>
      <c r="B230" s="1005"/>
      <c r="C230" s="1005"/>
      <c r="D230" s="1005"/>
      <c r="E230" s="1005"/>
      <c r="F230" s="1006"/>
      <c r="G230" s="1004" t="s">
        <v>609</v>
      </c>
      <c r="H230" s="1005"/>
      <c r="I230" s="1005"/>
      <c r="J230" s="1005"/>
      <c r="K230" s="1006"/>
    </row>
    <row r="231" spans="1:11" ht="15" customHeight="1" x14ac:dyDescent="0.25">
      <c r="A231" s="1007"/>
      <c r="B231" s="1008"/>
      <c r="C231" s="1008"/>
      <c r="D231" s="1008"/>
      <c r="E231" s="1008"/>
      <c r="F231" s="1009"/>
      <c r="G231" s="1007"/>
      <c r="H231" s="1008"/>
      <c r="I231" s="1008"/>
      <c r="J231" s="1008"/>
      <c r="K231" s="1009"/>
    </row>
    <row r="232" spans="1:11" ht="15" customHeight="1" x14ac:dyDescent="0.25">
      <c r="A232" s="1007"/>
      <c r="B232" s="1008"/>
      <c r="C232" s="1008"/>
      <c r="D232" s="1008"/>
      <c r="E232" s="1008"/>
      <c r="F232" s="1009"/>
      <c r="G232" s="1007"/>
      <c r="H232" s="1008"/>
      <c r="I232" s="1008"/>
      <c r="J232" s="1008"/>
      <c r="K232" s="1009"/>
    </row>
    <row r="233" spans="1:11" ht="15" customHeight="1" x14ac:dyDescent="0.25">
      <c r="A233" s="1007"/>
      <c r="B233" s="1008"/>
      <c r="C233" s="1008"/>
      <c r="D233" s="1008"/>
      <c r="E233" s="1008"/>
      <c r="F233" s="1009"/>
      <c r="G233" s="1007"/>
      <c r="H233" s="1008"/>
      <c r="I233" s="1008"/>
      <c r="J233" s="1008"/>
      <c r="K233" s="1009"/>
    </row>
    <row r="234" spans="1:11" ht="15" customHeight="1" x14ac:dyDescent="0.25">
      <c r="A234" s="1007"/>
      <c r="B234" s="1008"/>
      <c r="C234" s="1008"/>
      <c r="D234" s="1008"/>
      <c r="E234" s="1008"/>
      <c r="F234" s="1009"/>
      <c r="G234" s="1007"/>
      <c r="H234" s="1008"/>
      <c r="I234" s="1008"/>
      <c r="J234" s="1008"/>
      <c r="K234" s="1009"/>
    </row>
    <row r="235" spans="1:11" ht="15" customHeight="1" x14ac:dyDescent="0.25">
      <c r="A235" s="1007"/>
      <c r="B235" s="1008"/>
      <c r="C235" s="1008"/>
      <c r="D235" s="1008"/>
      <c r="E235" s="1008"/>
      <c r="F235" s="1009"/>
      <c r="G235" s="1007"/>
      <c r="H235" s="1008"/>
      <c r="I235" s="1008"/>
      <c r="J235" s="1008"/>
      <c r="K235" s="1009"/>
    </row>
    <row r="236" spans="1:11" ht="15" customHeight="1" x14ac:dyDescent="0.25">
      <c r="A236" s="1007"/>
      <c r="B236" s="1008"/>
      <c r="C236" s="1008"/>
      <c r="D236" s="1008"/>
      <c r="E236" s="1008"/>
      <c r="F236" s="1009"/>
      <c r="G236" s="1007"/>
      <c r="H236" s="1008"/>
      <c r="I236" s="1008"/>
      <c r="J236" s="1008"/>
      <c r="K236" s="1009"/>
    </row>
    <row r="237" spans="1:11" ht="15" customHeight="1" x14ac:dyDescent="0.25">
      <c r="A237" s="1007"/>
      <c r="B237" s="1008"/>
      <c r="C237" s="1008"/>
      <c r="D237" s="1008"/>
      <c r="E237" s="1008"/>
      <c r="F237" s="1009"/>
      <c r="G237" s="1007"/>
      <c r="H237" s="1008"/>
      <c r="I237" s="1008"/>
      <c r="J237" s="1008"/>
      <c r="K237" s="1009"/>
    </row>
    <row r="238" spans="1:11" ht="15" customHeight="1" x14ac:dyDescent="0.25">
      <c r="A238" s="1007"/>
      <c r="B238" s="1008"/>
      <c r="C238" s="1008"/>
      <c r="D238" s="1008"/>
      <c r="E238" s="1008"/>
      <c r="F238" s="1009"/>
      <c r="G238" s="1007"/>
      <c r="H238" s="1008"/>
      <c r="I238" s="1008"/>
      <c r="J238" s="1008"/>
      <c r="K238" s="1009"/>
    </row>
    <row r="239" spans="1:11" ht="15" customHeight="1" x14ac:dyDescent="0.25">
      <c r="A239" s="1007"/>
      <c r="B239" s="1008"/>
      <c r="C239" s="1008"/>
      <c r="D239" s="1008"/>
      <c r="E239" s="1008"/>
      <c r="F239" s="1009"/>
      <c r="G239" s="1007"/>
      <c r="H239" s="1008"/>
      <c r="I239" s="1008"/>
      <c r="J239" s="1008"/>
      <c r="K239" s="1009"/>
    </row>
    <row r="240" spans="1:11" ht="15" customHeight="1" x14ac:dyDescent="0.25">
      <c r="A240" s="1007"/>
      <c r="B240" s="1008"/>
      <c r="C240" s="1008"/>
      <c r="D240" s="1008"/>
      <c r="E240" s="1008"/>
      <c r="F240" s="1009"/>
      <c r="G240" s="1007"/>
      <c r="H240" s="1008"/>
      <c r="I240" s="1008"/>
      <c r="J240" s="1008"/>
      <c r="K240" s="1009"/>
    </row>
    <row r="241" spans="1:11" ht="15" customHeight="1" x14ac:dyDescent="0.25">
      <c r="A241" s="1007"/>
      <c r="B241" s="1008"/>
      <c r="C241" s="1008"/>
      <c r="D241" s="1008"/>
      <c r="E241" s="1008"/>
      <c r="F241" s="1009"/>
      <c r="G241" s="1007"/>
      <c r="H241" s="1008"/>
      <c r="I241" s="1008"/>
      <c r="J241" s="1008"/>
      <c r="K241" s="1009"/>
    </row>
    <row r="242" spans="1:11" ht="15" customHeight="1" x14ac:dyDescent="0.25">
      <c r="A242" s="1007"/>
      <c r="B242" s="1008"/>
      <c r="C242" s="1008"/>
      <c r="D242" s="1008"/>
      <c r="E242" s="1008"/>
      <c r="F242" s="1009"/>
      <c r="G242" s="1007"/>
      <c r="H242" s="1008"/>
      <c r="I242" s="1008"/>
      <c r="J242" s="1008"/>
      <c r="K242" s="1009"/>
    </row>
    <row r="243" spans="1:11" ht="15" customHeight="1" thickBot="1" x14ac:dyDescent="0.3">
      <c r="A243" s="1007"/>
      <c r="B243" s="1008"/>
      <c r="C243" s="1008"/>
      <c r="D243" s="1008"/>
      <c r="E243" s="1008"/>
      <c r="F243" s="1009"/>
      <c r="G243" s="1007"/>
      <c r="H243" s="1008"/>
      <c r="I243" s="1008"/>
      <c r="J243" s="1008"/>
      <c r="K243" s="1009"/>
    </row>
    <row r="244" spans="1:11" ht="15" customHeight="1" x14ac:dyDescent="0.25">
      <c r="A244" s="1030" t="s">
        <v>792</v>
      </c>
      <c r="B244" s="1031"/>
      <c r="C244" s="1031"/>
      <c r="D244" s="1031"/>
      <c r="E244" s="1031"/>
      <c r="F244" s="1032"/>
      <c r="G244" s="1036" t="s">
        <v>793</v>
      </c>
      <c r="H244" s="1037"/>
      <c r="I244" s="1037"/>
      <c r="J244" s="1037"/>
      <c r="K244" s="1038"/>
    </row>
    <row r="245" spans="1:11" ht="15" customHeight="1" thickBot="1" x14ac:dyDescent="0.3">
      <c r="A245" s="1033"/>
      <c r="B245" s="1034"/>
      <c r="C245" s="1034"/>
      <c r="D245" s="1034"/>
      <c r="E245" s="1034"/>
      <c r="F245" s="1035"/>
      <c r="G245" s="1039"/>
      <c r="H245" s="1040"/>
      <c r="I245" s="1040"/>
      <c r="J245" s="1040"/>
      <c r="K245" s="1041"/>
    </row>
    <row r="246" spans="1:11" ht="15.75" hidden="1" thickBot="1" x14ac:dyDescent="0.3">
      <c r="A246" s="1004" t="s">
        <v>610</v>
      </c>
      <c r="B246" s="1005"/>
      <c r="C246" s="1005"/>
      <c r="D246" s="1005"/>
      <c r="E246" s="1005"/>
      <c r="F246" s="1006"/>
      <c r="G246" s="1004" t="s">
        <v>611</v>
      </c>
      <c r="H246" s="1005"/>
      <c r="I246" s="1005"/>
      <c r="J246" s="1005"/>
      <c r="K246" s="1006"/>
    </row>
    <row r="247" spans="1:11" ht="15.75" hidden="1" thickBot="1" x14ac:dyDescent="0.3">
      <c r="A247" s="1007"/>
      <c r="B247" s="1008"/>
      <c r="C247" s="1008"/>
      <c r="D247" s="1008"/>
      <c r="E247" s="1008"/>
      <c r="F247" s="1009"/>
      <c r="G247" s="1007"/>
      <c r="H247" s="1008"/>
      <c r="I247" s="1008"/>
      <c r="J247" s="1008"/>
      <c r="K247" s="1009"/>
    </row>
    <row r="248" spans="1:11" ht="15.75" hidden="1" thickBot="1" x14ac:dyDescent="0.3">
      <c r="A248" s="1007"/>
      <c r="B248" s="1008"/>
      <c r="C248" s="1008"/>
      <c r="D248" s="1008"/>
      <c r="E248" s="1008"/>
      <c r="F248" s="1009"/>
      <c r="G248" s="1007"/>
      <c r="H248" s="1008"/>
      <c r="I248" s="1008"/>
      <c r="J248" s="1008"/>
      <c r="K248" s="1009"/>
    </row>
    <row r="249" spans="1:11" ht="15.75" hidden="1" thickBot="1" x14ac:dyDescent="0.3">
      <c r="A249" s="1007"/>
      <c r="B249" s="1008"/>
      <c r="C249" s="1008"/>
      <c r="D249" s="1008"/>
      <c r="E249" s="1008"/>
      <c r="F249" s="1009"/>
      <c r="G249" s="1007"/>
      <c r="H249" s="1008"/>
      <c r="I249" s="1008"/>
      <c r="J249" s="1008"/>
      <c r="K249" s="1009"/>
    </row>
    <row r="250" spans="1:11" ht="15.75" hidden="1" thickBot="1" x14ac:dyDescent="0.3">
      <c r="A250" s="1007"/>
      <c r="B250" s="1008"/>
      <c r="C250" s="1008"/>
      <c r="D250" s="1008"/>
      <c r="E250" s="1008"/>
      <c r="F250" s="1009"/>
      <c r="G250" s="1007"/>
      <c r="H250" s="1008"/>
      <c r="I250" s="1008"/>
      <c r="J250" s="1008"/>
      <c r="K250" s="1009"/>
    </row>
    <row r="251" spans="1:11" ht="15.75" hidden="1" thickBot="1" x14ac:dyDescent="0.3">
      <c r="A251" s="1007"/>
      <c r="B251" s="1008"/>
      <c r="C251" s="1008"/>
      <c r="D251" s="1008"/>
      <c r="E251" s="1008"/>
      <c r="F251" s="1009"/>
      <c r="G251" s="1007"/>
      <c r="H251" s="1008"/>
      <c r="I251" s="1008"/>
      <c r="J251" s="1008"/>
      <c r="K251" s="1009"/>
    </row>
    <row r="252" spans="1:11" ht="15.75" hidden="1" thickBot="1" x14ac:dyDescent="0.3">
      <c r="A252" s="1007"/>
      <c r="B252" s="1008"/>
      <c r="C252" s="1008"/>
      <c r="D252" s="1008"/>
      <c r="E252" s="1008"/>
      <c r="F252" s="1009"/>
      <c r="G252" s="1007"/>
      <c r="H252" s="1008"/>
      <c r="I252" s="1008"/>
      <c r="J252" s="1008"/>
      <c r="K252" s="1009"/>
    </row>
    <row r="253" spans="1:11" ht="15.75" hidden="1" thickBot="1" x14ac:dyDescent="0.3">
      <c r="A253" s="1007"/>
      <c r="B253" s="1008"/>
      <c r="C253" s="1008"/>
      <c r="D253" s="1008"/>
      <c r="E253" s="1008"/>
      <c r="F253" s="1009"/>
      <c r="G253" s="1007"/>
      <c r="H253" s="1008"/>
      <c r="I253" s="1008"/>
      <c r="J253" s="1008"/>
      <c r="K253" s="1009"/>
    </row>
    <row r="254" spans="1:11" ht="15.75" hidden="1" thickBot="1" x14ac:dyDescent="0.3">
      <c r="A254" s="1007"/>
      <c r="B254" s="1008"/>
      <c r="C254" s="1008"/>
      <c r="D254" s="1008"/>
      <c r="E254" s="1008"/>
      <c r="F254" s="1009"/>
      <c r="G254" s="1007"/>
      <c r="H254" s="1008"/>
      <c r="I254" s="1008"/>
      <c r="J254" s="1008"/>
      <c r="K254" s="1009"/>
    </row>
    <row r="255" spans="1:11" ht="15.75" hidden="1" thickBot="1" x14ac:dyDescent="0.3">
      <c r="A255" s="1007"/>
      <c r="B255" s="1008"/>
      <c r="C255" s="1008"/>
      <c r="D255" s="1008"/>
      <c r="E255" s="1008"/>
      <c r="F255" s="1009"/>
      <c r="G255" s="1007"/>
      <c r="H255" s="1008"/>
      <c r="I255" s="1008"/>
      <c r="J255" s="1008"/>
      <c r="K255" s="1009"/>
    </row>
    <row r="256" spans="1:11" ht="15.75" hidden="1" thickBot="1" x14ac:dyDescent="0.3">
      <c r="A256" s="1007"/>
      <c r="B256" s="1008"/>
      <c r="C256" s="1008"/>
      <c r="D256" s="1008"/>
      <c r="E256" s="1008"/>
      <c r="F256" s="1009"/>
      <c r="G256" s="1007"/>
      <c r="H256" s="1008"/>
      <c r="I256" s="1008"/>
      <c r="J256" s="1008"/>
      <c r="K256" s="1009"/>
    </row>
    <row r="257" spans="1:11" ht="15.75" hidden="1" thickBot="1" x14ac:dyDescent="0.3">
      <c r="A257" s="1007"/>
      <c r="B257" s="1008"/>
      <c r="C257" s="1008"/>
      <c r="D257" s="1008"/>
      <c r="E257" s="1008"/>
      <c r="F257" s="1009"/>
      <c r="G257" s="1007"/>
      <c r="H257" s="1008"/>
      <c r="I257" s="1008"/>
      <c r="J257" s="1008"/>
      <c r="K257" s="1009"/>
    </row>
    <row r="258" spans="1:11" ht="15.75" hidden="1" thickBot="1" x14ac:dyDescent="0.3">
      <c r="A258" s="1007"/>
      <c r="B258" s="1008"/>
      <c r="C258" s="1008"/>
      <c r="D258" s="1008"/>
      <c r="E258" s="1008"/>
      <c r="F258" s="1009"/>
      <c r="G258" s="1007"/>
      <c r="H258" s="1008"/>
      <c r="I258" s="1008"/>
      <c r="J258" s="1008"/>
      <c r="K258" s="1009"/>
    </row>
    <row r="259" spans="1:11" ht="15.75" hidden="1" thickBot="1" x14ac:dyDescent="0.3">
      <c r="A259" s="1007"/>
      <c r="B259" s="1008"/>
      <c r="C259" s="1008"/>
      <c r="D259" s="1008"/>
      <c r="E259" s="1008"/>
      <c r="F259" s="1009"/>
      <c r="G259" s="1007"/>
      <c r="H259" s="1008"/>
      <c r="I259" s="1008"/>
      <c r="J259" s="1008"/>
      <c r="K259" s="1009"/>
    </row>
    <row r="260" spans="1:11" ht="15.75" hidden="1" thickBot="1" x14ac:dyDescent="0.3">
      <c r="A260" s="1036" t="s">
        <v>680</v>
      </c>
      <c r="B260" s="1037"/>
      <c r="C260" s="1037"/>
      <c r="D260" s="1037"/>
      <c r="E260" s="1037"/>
      <c r="F260" s="1038"/>
      <c r="G260" s="1036" t="s">
        <v>681</v>
      </c>
      <c r="H260" s="1037"/>
      <c r="I260" s="1037"/>
      <c r="J260" s="1037"/>
      <c r="K260" s="1038"/>
    </row>
    <row r="261" spans="1:11" ht="15.75" hidden="1" thickBot="1" x14ac:dyDescent="0.3">
      <c r="A261" s="1039"/>
      <c r="B261" s="1040"/>
      <c r="C261" s="1040"/>
      <c r="D261" s="1040"/>
      <c r="E261" s="1040"/>
      <c r="F261" s="1041"/>
      <c r="G261" s="1039"/>
      <c r="H261" s="1040"/>
      <c r="I261" s="1040"/>
      <c r="J261" s="1040"/>
      <c r="K261" s="1041"/>
    </row>
    <row r="262" spans="1:11" ht="15.75" hidden="1" thickBot="1" x14ac:dyDescent="0.3">
      <c r="A262" s="1007" t="s">
        <v>546</v>
      </c>
      <c r="B262" s="1008"/>
      <c r="C262" s="1008"/>
      <c r="D262" s="1008"/>
      <c r="E262" s="1008"/>
      <c r="F262" s="1009"/>
      <c r="G262" s="1007" t="s">
        <v>547</v>
      </c>
      <c r="H262" s="1008"/>
      <c r="I262" s="1008"/>
      <c r="J262" s="1008"/>
      <c r="K262" s="1009"/>
    </row>
    <row r="263" spans="1:11" ht="15.75" hidden="1" thickBot="1" x14ac:dyDescent="0.3">
      <c r="A263" s="1007"/>
      <c r="B263" s="1008"/>
      <c r="C263" s="1008"/>
      <c r="D263" s="1008"/>
      <c r="E263" s="1008"/>
      <c r="F263" s="1009"/>
      <c r="G263" s="1007"/>
      <c r="H263" s="1008"/>
      <c r="I263" s="1008"/>
      <c r="J263" s="1008"/>
      <c r="K263" s="1009"/>
    </row>
    <row r="264" spans="1:11" ht="15.75" hidden="1" thickBot="1" x14ac:dyDescent="0.3">
      <c r="A264" s="1007"/>
      <c r="B264" s="1008"/>
      <c r="C264" s="1008"/>
      <c r="D264" s="1008"/>
      <c r="E264" s="1008"/>
      <c r="F264" s="1009"/>
      <c r="G264" s="1007"/>
      <c r="H264" s="1008"/>
      <c r="I264" s="1008"/>
      <c r="J264" s="1008"/>
      <c r="K264" s="1009"/>
    </row>
    <row r="265" spans="1:11" ht="15.75" hidden="1" thickBot="1" x14ac:dyDescent="0.3">
      <c r="A265" s="1007"/>
      <c r="B265" s="1008"/>
      <c r="C265" s="1008"/>
      <c r="D265" s="1008"/>
      <c r="E265" s="1008"/>
      <c r="F265" s="1009"/>
      <c r="G265" s="1007"/>
      <c r="H265" s="1008"/>
      <c r="I265" s="1008"/>
      <c r="J265" s="1008"/>
      <c r="K265" s="1009"/>
    </row>
    <row r="266" spans="1:11" ht="15.75" hidden="1" thickBot="1" x14ac:dyDescent="0.3">
      <c r="A266" s="1007"/>
      <c r="B266" s="1008"/>
      <c r="C266" s="1008"/>
      <c r="D266" s="1008"/>
      <c r="E266" s="1008"/>
      <c r="F266" s="1009"/>
      <c r="G266" s="1007"/>
      <c r="H266" s="1008"/>
      <c r="I266" s="1008"/>
      <c r="J266" s="1008"/>
      <c r="K266" s="1009"/>
    </row>
    <row r="267" spans="1:11" ht="15.75" hidden="1" thickBot="1" x14ac:dyDescent="0.3">
      <c r="A267" s="1007"/>
      <c r="B267" s="1008"/>
      <c r="C267" s="1008"/>
      <c r="D267" s="1008"/>
      <c r="E267" s="1008"/>
      <c r="F267" s="1009"/>
      <c r="G267" s="1007"/>
      <c r="H267" s="1008"/>
      <c r="I267" s="1008"/>
      <c r="J267" s="1008"/>
      <c r="K267" s="1009"/>
    </row>
    <row r="268" spans="1:11" ht="15.75" hidden="1" thickBot="1" x14ac:dyDescent="0.3">
      <c r="A268" s="1007"/>
      <c r="B268" s="1008"/>
      <c r="C268" s="1008"/>
      <c r="D268" s="1008"/>
      <c r="E268" s="1008"/>
      <c r="F268" s="1009"/>
      <c r="G268" s="1007"/>
      <c r="H268" s="1008"/>
      <c r="I268" s="1008"/>
      <c r="J268" s="1008"/>
      <c r="K268" s="1009"/>
    </row>
    <row r="269" spans="1:11" ht="15.75" hidden="1" thickBot="1" x14ac:dyDescent="0.3">
      <c r="A269" s="1007"/>
      <c r="B269" s="1008"/>
      <c r="C269" s="1008"/>
      <c r="D269" s="1008"/>
      <c r="E269" s="1008"/>
      <c r="F269" s="1009"/>
      <c r="G269" s="1007"/>
      <c r="H269" s="1008"/>
      <c r="I269" s="1008"/>
      <c r="J269" s="1008"/>
      <c r="K269" s="1009"/>
    </row>
    <row r="270" spans="1:11" ht="15.75" hidden="1" thickBot="1" x14ac:dyDescent="0.3">
      <c r="A270" s="1007"/>
      <c r="B270" s="1008"/>
      <c r="C270" s="1008"/>
      <c r="D270" s="1008"/>
      <c r="E270" s="1008"/>
      <c r="F270" s="1009"/>
      <c r="G270" s="1007"/>
      <c r="H270" s="1008"/>
      <c r="I270" s="1008"/>
      <c r="J270" s="1008"/>
      <c r="K270" s="1009"/>
    </row>
    <row r="271" spans="1:11" ht="15.75" hidden="1" thickBot="1" x14ac:dyDescent="0.3">
      <c r="A271" s="1007"/>
      <c r="B271" s="1008"/>
      <c r="C271" s="1008"/>
      <c r="D271" s="1008"/>
      <c r="E271" s="1008"/>
      <c r="F271" s="1009"/>
      <c r="G271" s="1007"/>
      <c r="H271" s="1008"/>
      <c r="I271" s="1008"/>
      <c r="J271" s="1008"/>
      <c r="K271" s="1009"/>
    </row>
    <row r="272" spans="1:11" ht="15.75" hidden="1" thickBot="1" x14ac:dyDescent="0.3">
      <c r="A272" s="1007"/>
      <c r="B272" s="1008"/>
      <c r="C272" s="1008"/>
      <c r="D272" s="1008"/>
      <c r="E272" s="1008"/>
      <c r="F272" s="1009"/>
      <c r="G272" s="1007"/>
      <c r="H272" s="1008"/>
      <c r="I272" s="1008"/>
      <c r="J272" s="1008"/>
      <c r="K272" s="1009"/>
    </row>
    <row r="273" spans="1:11" ht="15.75" hidden="1" thickBot="1" x14ac:dyDescent="0.3">
      <c r="A273" s="1007"/>
      <c r="B273" s="1008"/>
      <c r="C273" s="1008"/>
      <c r="D273" s="1008"/>
      <c r="E273" s="1008"/>
      <c r="F273" s="1009"/>
      <c r="G273" s="1007"/>
      <c r="H273" s="1008"/>
      <c r="I273" s="1008"/>
      <c r="J273" s="1008"/>
      <c r="K273" s="1009"/>
    </row>
    <row r="274" spans="1:11" ht="15.75" hidden="1" thickBot="1" x14ac:dyDescent="0.3">
      <c r="A274" s="1007"/>
      <c r="B274" s="1008"/>
      <c r="C274" s="1008"/>
      <c r="D274" s="1008"/>
      <c r="E274" s="1008"/>
      <c r="F274" s="1009"/>
      <c r="G274" s="1007"/>
      <c r="H274" s="1008"/>
      <c r="I274" s="1008"/>
      <c r="J274" s="1008"/>
      <c r="K274" s="1009"/>
    </row>
    <row r="275" spans="1:11" ht="15.75" hidden="1" thickBot="1" x14ac:dyDescent="0.3">
      <c r="A275" s="1007"/>
      <c r="B275" s="1008"/>
      <c r="C275" s="1008"/>
      <c r="D275" s="1008"/>
      <c r="E275" s="1008"/>
      <c r="F275" s="1009"/>
      <c r="G275" s="1007"/>
      <c r="H275" s="1008"/>
      <c r="I275" s="1008"/>
      <c r="J275" s="1008"/>
      <c r="K275" s="1009"/>
    </row>
    <row r="276" spans="1:11" ht="15.75" hidden="1" thickBot="1" x14ac:dyDescent="0.3">
      <c r="A276" s="1030" t="s">
        <v>682</v>
      </c>
      <c r="B276" s="1031"/>
      <c r="C276" s="1031"/>
      <c r="D276" s="1031"/>
      <c r="E276" s="1031"/>
      <c r="F276" s="1032"/>
      <c r="G276" s="1036" t="s">
        <v>683</v>
      </c>
      <c r="H276" s="1037"/>
      <c r="I276" s="1037"/>
      <c r="J276" s="1037"/>
      <c r="K276" s="1038"/>
    </row>
    <row r="277" spans="1:11" ht="15.75" hidden="1" thickBot="1" x14ac:dyDescent="0.3">
      <c r="A277" s="1033"/>
      <c r="B277" s="1034"/>
      <c r="C277" s="1034"/>
      <c r="D277" s="1034"/>
      <c r="E277" s="1034"/>
      <c r="F277" s="1035"/>
      <c r="G277" s="1039"/>
      <c r="H277" s="1040"/>
      <c r="I277" s="1040"/>
      <c r="J277" s="1040"/>
      <c r="K277" s="1041"/>
    </row>
    <row r="278" spans="1:11" ht="15.75" hidden="1" thickBot="1" x14ac:dyDescent="0.3">
      <c r="A278" s="1004" t="s">
        <v>608</v>
      </c>
      <c r="B278" s="1005"/>
      <c r="C278" s="1005"/>
      <c r="D278" s="1005"/>
      <c r="E278" s="1005"/>
      <c r="F278" s="1006"/>
      <c r="G278" s="1004" t="s">
        <v>609</v>
      </c>
      <c r="H278" s="1005"/>
      <c r="I278" s="1005"/>
      <c r="J278" s="1005"/>
      <c r="K278" s="1006"/>
    </row>
    <row r="279" spans="1:11" ht="15.75" hidden="1" thickBot="1" x14ac:dyDescent="0.3">
      <c r="A279" s="1007"/>
      <c r="B279" s="1008"/>
      <c r="C279" s="1008"/>
      <c r="D279" s="1008"/>
      <c r="E279" s="1008"/>
      <c r="F279" s="1009"/>
      <c r="G279" s="1007"/>
      <c r="H279" s="1008"/>
      <c r="I279" s="1008"/>
      <c r="J279" s="1008"/>
      <c r="K279" s="1009"/>
    </row>
    <row r="280" spans="1:11" ht="15.75" hidden="1" thickBot="1" x14ac:dyDescent="0.3">
      <c r="A280" s="1007"/>
      <c r="B280" s="1008"/>
      <c r="C280" s="1008"/>
      <c r="D280" s="1008"/>
      <c r="E280" s="1008"/>
      <c r="F280" s="1009"/>
      <c r="G280" s="1007"/>
      <c r="H280" s="1008"/>
      <c r="I280" s="1008"/>
      <c r="J280" s="1008"/>
      <c r="K280" s="1009"/>
    </row>
    <row r="281" spans="1:11" ht="15.75" hidden="1" thickBot="1" x14ac:dyDescent="0.3">
      <c r="A281" s="1007"/>
      <c r="B281" s="1008"/>
      <c r="C281" s="1008"/>
      <c r="D281" s="1008"/>
      <c r="E281" s="1008"/>
      <c r="F281" s="1009"/>
      <c r="G281" s="1007"/>
      <c r="H281" s="1008"/>
      <c r="I281" s="1008"/>
      <c r="J281" s="1008"/>
      <c r="K281" s="1009"/>
    </row>
    <row r="282" spans="1:11" ht="15.75" hidden="1" thickBot="1" x14ac:dyDescent="0.3">
      <c r="A282" s="1007"/>
      <c r="B282" s="1008"/>
      <c r="C282" s="1008"/>
      <c r="D282" s="1008"/>
      <c r="E282" s="1008"/>
      <c r="F282" s="1009"/>
      <c r="G282" s="1007"/>
      <c r="H282" s="1008"/>
      <c r="I282" s="1008"/>
      <c r="J282" s="1008"/>
      <c r="K282" s="1009"/>
    </row>
    <row r="283" spans="1:11" ht="15.75" hidden="1" thickBot="1" x14ac:dyDescent="0.3">
      <c r="A283" s="1007"/>
      <c r="B283" s="1008"/>
      <c r="C283" s="1008"/>
      <c r="D283" s="1008"/>
      <c r="E283" s="1008"/>
      <c r="F283" s="1009"/>
      <c r="G283" s="1007"/>
      <c r="H283" s="1008"/>
      <c r="I283" s="1008"/>
      <c r="J283" s="1008"/>
      <c r="K283" s="1009"/>
    </row>
    <row r="284" spans="1:11" ht="15.75" hidden="1" thickBot="1" x14ac:dyDescent="0.3">
      <c r="A284" s="1007"/>
      <c r="B284" s="1008"/>
      <c r="C284" s="1008"/>
      <c r="D284" s="1008"/>
      <c r="E284" s="1008"/>
      <c r="F284" s="1009"/>
      <c r="G284" s="1007"/>
      <c r="H284" s="1008"/>
      <c r="I284" s="1008"/>
      <c r="J284" s="1008"/>
      <c r="K284" s="1009"/>
    </row>
    <row r="285" spans="1:11" ht="15.75" hidden="1" thickBot="1" x14ac:dyDescent="0.3">
      <c r="A285" s="1007"/>
      <c r="B285" s="1008"/>
      <c r="C285" s="1008"/>
      <c r="D285" s="1008"/>
      <c r="E285" s="1008"/>
      <c r="F285" s="1009"/>
      <c r="G285" s="1007"/>
      <c r="H285" s="1008"/>
      <c r="I285" s="1008"/>
      <c r="J285" s="1008"/>
      <c r="K285" s="1009"/>
    </row>
    <row r="286" spans="1:11" ht="15.75" hidden="1" thickBot="1" x14ac:dyDescent="0.3">
      <c r="A286" s="1007"/>
      <c r="B286" s="1008"/>
      <c r="C286" s="1008"/>
      <c r="D286" s="1008"/>
      <c r="E286" s="1008"/>
      <c r="F286" s="1009"/>
      <c r="G286" s="1007"/>
      <c r="H286" s="1008"/>
      <c r="I286" s="1008"/>
      <c r="J286" s="1008"/>
      <c r="K286" s="1009"/>
    </row>
    <row r="287" spans="1:11" ht="15.75" hidden="1" thickBot="1" x14ac:dyDescent="0.3">
      <c r="A287" s="1007"/>
      <c r="B287" s="1008"/>
      <c r="C287" s="1008"/>
      <c r="D287" s="1008"/>
      <c r="E287" s="1008"/>
      <c r="F287" s="1009"/>
      <c r="G287" s="1007"/>
      <c r="H287" s="1008"/>
      <c r="I287" s="1008"/>
      <c r="J287" s="1008"/>
      <c r="K287" s="1009"/>
    </row>
    <row r="288" spans="1:11" ht="15.75" hidden="1" thickBot="1" x14ac:dyDescent="0.3">
      <c r="A288" s="1007"/>
      <c r="B288" s="1008"/>
      <c r="C288" s="1008"/>
      <c r="D288" s="1008"/>
      <c r="E288" s="1008"/>
      <c r="F288" s="1009"/>
      <c r="G288" s="1007"/>
      <c r="H288" s="1008"/>
      <c r="I288" s="1008"/>
      <c r="J288" s="1008"/>
      <c r="K288" s="1009"/>
    </row>
    <row r="289" spans="1:11" ht="15.75" hidden="1" thickBot="1" x14ac:dyDescent="0.3">
      <c r="A289" s="1007"/>
      <c r="B289" s="1008"/>
      <c r="C289" s="1008"/>
      <c r="D289" s="1008"/>
      <c r="E289" s="1008"/>
      <c r="F289" s="1009"/>
      <c r="G289" s="1007"/>
      <c r="H289" s="1008"/>
      <c r="I289" s="1008"/>
      <c r="J289" s="1008"/>
      <c r="K289" s="1009"/>
    </row>
    <row r="290" spans="1:11" ht="15.75" hidden="1" thickBot="1" x14ac:dyDescent="0.3">
      <c r="A290" s="1007"/>
      <c r="B290" s="1008"/>
      <c r="C290" s="1008"/>
      <c r="D290" s="1008"/>
      <c r="E290" s="1008"/>
      <c r="F290" s="1009"/>
      <c r="G290" s="1007"/>
      <c r="H290" s="1008"/>
      <c r="I290" s="1008"/>
      <c r="J290" s="1008"/>
      <c r="K290" s="1009"/>
    </row>
    <row r="291" spans="1:11" ht="15.75" hidden="1" thickBot="1" x14ac:dyDescent="0.3">
      <c r="A291" s="1007"/>
      <c r="B291" s="1008"/>
      <c r="C291" s="1008"/>
      <c r="D291" s="1008"/>
      <c r="E291" s="1008"/>
      <c r="F291" s="1009"/>
      <c r="G291" s="1007"/>
      <c r="H291" s="1008"/>
      <c r="I291" s="1008"/>
      <c r="J291" s="1008"/>
      <c r="K291" s="1009"/>
    </row>
    <row r="292" spans="1:11" ht="15.75" hidden="1" thickBot="1" x14ac:dyDescent="0.3">
      <c r="A292" s="1030" t="s">
        <v>661</v>
      </c>
      <c r="B292" s="1031"/>
      <c r="C292" s="1031"/>
      <c r="D292" s="1031"/>
      <c r="E292" s="1031"/>
      <c r="F292" s="1032"/>
      <c r="G292" s="1036" t="s">
        <v>667</v>
      </c>
      <c r="H292" s="1037"/>
      <c r="I292" s="1037"/>
      <c r="J292" s="1037"/>
      <c r="K292" s="1038"/>
    </row>
    <row r="293" spans="1:11" ht="15.75" hidden="1" thickBot="1" x14ac:dyDescent="0.3">
      <c r="A293" s="1033"/>
      <c r="B293" s="1034"/>
      <c r="C293" s="1034"/>
      <c r="D293" s="1034"/>
      <c r="E293" s="1034"/>
      <c r="F293" s="1035"/>
      <c r="G293" s="1039"/>
      <c r="H293" s="1040"/>
      <c r="I293" s="1040"/>
      <c r="J293" s="1040"/>
      <c r="K293" s="1041"/>
    </row>
    <row r="294" spans="1:11" x14ac:dyDescent="0.25">
      <c r="A294" s="1004" t="s">
        <v>610</v>
      </c>
      <c r="B294" s="1005"/>
      <c r="C294" s="1005"/>
      <c r="D294" s="1005"/>
      <c r="E294" s="1005"/>
      <c r="F294" s="1006"/>
      <c r="G294" s="1004" t="s">
        <v>611</v>
      </c>
      <c r="H294" s="1005"/>
      <c r="I294" s="1005"/>
      <c r="J294" s="1005"/>
      <c r="K294" s="1006"/>
    </row>
    <row r="295" spans="1:11" x14ac:dyDescent="0.25">
      <c r="A295" s="1007"/>
      <c r="B295" s="1008"/>
      <c r="C295" s="1008"/>
      <c r="D295" s="1008"/>
      <c r="E295" s="1008"/>
      <c r="F295" s="1009"/>
      <c r="G295" s="1007"/>
      <c r="H295" s="1008"/>
      <c r="I295" s="1008"/>
      <c r="J295" s="1008"/>
      <c r="K295" s="1009"/>
    </row>
    <row r="296" spans="1:11" x14ac:dyDescent="0.25">
      <c r="A296" s="1007"/>
      <c r="B296" s="1008"/>
      <c r="C296" s="1008"/>
      <c r="D296" s="1008"/>
      <c r="E296" s="1008"/>
      <c r="F296" s="1009"/>
      <c r="G296" s="1007"/>
      <c r="H296" s="1008"/>
      <c r="I296" s="1008"/>
      <c r="J296" s="1008"/>
      <c r="K296" s="1009"/>
    </row>
    <row r="297" spans="1:11" x14ac:dyDescent="0.25">
      <c r="A297" s="1007"/>
      <c r="B297" s="1008"/>
      <c r="C297" s="1008"/>
      <c r="D297" s="1008"/>
      <c r="E297" s="1008"/>
      <c r="F297" s="1009"/>
      <c r="G297" s="1007"/>
      <c r="H297" s="1008"/>
      <c r="I297" s="1008"/>
      <c r="J297" s="1008"/>
      <c r="K297" s="1009"/>
    </row>
    <row r="298" spans="1:11" x14ac:dyDescent="0.25">
      <c r="A298" s="1007"/>
      <c r="B298" s="1008"/>
      <c r="C298" s="1008"/>
      <c r="D298" s="1008"/>
      <c r="E298" s="1008"/>
      <c r="F298" s="1009"/>
      <c r="G298" s="1007"/>
      <c r="H298" s="1008"/>
      <c r="I298" s="1008"/>
      <c r="J298" s="1008"/>
      <c r="K298" s="1009"/>
    </row>
    <row r="299" spans="1:11" x14ac:dyDescent="0.25">
      <c r="A299" s="1007"/>
      <c r="B299" s="1008"/>
      <c r="C299" s="1008"/>
      <c r="D299" s="1008"/>
      <c r="E299" s="1008"/>
      <c r="F299" s="1009"/>
      <c r="G299" s="1007"/>
      <c r="H299" s="1008"/>
      <c r="I299" s="1008"/>
      <c r="J299" s="1008"/>
      <c r="K299" s="1009"/>
    </row>
    <row r="300" spans="1:11" x14ac:dyDescent="0.25">
      <c r="A300" s="1007"/>
      <c r="B300" s="1008"/>
      <c r="C300" s="1008"/>
      <c r="D300" s="1008"/>
      <c r="E300" s="1008"/>
      <c r="F300" s="1009"/>
      <c r="G300" s="1007"/>
      <c r="H300" s="1008"/>
      <c r="I300" s="1008"/>
      <c r="J300" s="1008"/>
      <c r="K300" s="1009"/>
    </row>
    <row r="301" spans="1:11" x14ac:dyDescent="0.25">
      <c r="A301" s="1007"/>
      <c r="B301" s="1008"/>
      <c r="C301" s="1008"/>
      <c r="D301" s="1008"/>
      <c r="E301" s="1008"/>
      <c r="F301" s="1009"/>
      <c r="G301" s="1007"/>
      <c r="H301" s="1008"/>
      <c r="I301" s="1008"/>
      <c r="J301" s="1008"/>
      <c r="K301" s="1009"/>
    </row>
    <row r="302" spans="1:11" x14ac:dyDescent="0.25">
      <c r="A302" s="1007"/>
      <c r="B302" s="1008"/>
      <c r="C302" s="1008"/>
      <c r="D302" s="1008"/>
      <c r="E302" s="1008"/>
      <c r="F302" s="1009"/>
      <c r="G302" s="1007"/>
      <c r="H302" s="1008"/>
      <c r="I302" s="1008"/>
      <c r="J302" s="1008"/>
      <c r="K302" s="1009"/>
    </row>
    <row r="303" spans="1:11" x14ac:dyDescent="0.25">
      <c r="A303" s="1007"/>
      <c r="B303" s="1008"/>
      <c r="C303" s="1008"/>
      <c r="D303" s="1008"/>
      <c r="E303" s="1008"/>
      <c r="F303" s="1009"/>
      <c r="G303" s="1007"/>
      <c r="H303" s="1008"/>
      <c r="I303" s="1008"/>
      <c r="J303" s="1008"/>
      <c r="K303" s="1009"/>
    </row>
    <row r="304" spans="1:11" x14ac:dyDescent="0.25">
      <c r="A304" s="1007"/>
      <c r="B304" s="1008"/>
      <c r="C304" s="1008"/>
      <c r="D304" s="1008"/>
      <c r="E304" s="1008"/>
      <c r="F304" s="1009"/>
      <c r="G304" s="1007"/>
      <c r="H304" s="1008"/>
      <c r="I304" s="1008"/>
      <c r="J304" s="1008"/>
      <c r="K304" s="1009"/>
    </row>
    <row r="305" spans="1:11" x14ac:dyDescent="0.25">
      <c r="A305" s="1007"/>
      <c r="B305" s="1008"/>
      <c r="C305" s="1008"/>
      <c r="D305" s="1008"/>
      <c r="E305" s="1008"/>
      <c r="F305" s="1009"/>
      <c r="G305" s="1007"/>
      <c r="H305" s="1008"/>
      <c r="I305" s="1008"/>
      <c r="J305" s="1008"/>
      <c r="K305" s="1009"/>
    </row>
    <row r="306" spans="1:11" x14ac:dyDescent="0.25">
      <c r="A306" s="1007"/>
      <c r="B306" s="1008"/>
      <c r="C306" s="1008"/>
      <c r="D306" s="1008"/>
      <c r="E306" s="1008"/>
      <c r="F306" s="1009"/>
      <c r="G306" s="1007"/>
      <c r="H306" s="1008"/>
      <c r="I306" s="1008"/>
      <c r="J306" s="1008"/>
      <c r="K306" s="1009"/>
    </row>
    <row r="307" spans="1:11" ht="15.75" thickBot="1" x14ac:dyDescent="0.3">
      <c r="A307" s="1007"/>
      <c r="B307" s="1008"/>
      <c r="C307" s="1008"/>
      <c r="D307" s="1008"/>
      <c r="E307" s="1008"/>
      <c r="F307" s="1009"/>
      <c r="G307" s="1007"/>
      <c r="H307" s="1008"/>
      <c r="I307" s="1008"/>
      <c r="J307" s="1008"/>
      <c r="K307" s="1009"/>
    </row>
    <row r="308" spans="1:11" x14ac:dyDescent="0.25">
      <c r="A308" s="1036" t="s">
        <v>1121</v>
      </c>
      <c r="B308" s="1037"/>
      <c r="C308" s="1037"/>
      <c r="D308" s="1037"/>
      <c r="E308" s="1037"/>
      <c r="F308" s="1038"/>
      <c r="G308" s="1036" t="s">
        <v>1122</v>
      </c>
      <c r="H308" s="1037"/>
      <c r="I308" s="1037"/>
      <c r="J308" s="1037"/>
      <c r="K308" s="1038"/>
    </row>
    <row r="309" spans="1:11" ht="15.75" thickBot="1" x14ac:dyDescent="0.3">
      <c r="A309" s="1039"/>
      <c r="B309" s="1040"/>
      <c r="C309" s="1040"/>
      <c r="D309" s="1040"/>
      <c r="E309" s="1040"/>
      <c r="F309" s="1041"/>
      <c r="G309" s="1039"/>
      <c r="H309" s="1040"/>
      <c r="I309" s="1040"/>
      <c r="J309" s="1040"/>
      <c r="K309" s="1041"/>
    </row>
    <row r="310" spans="1:11" x14ac:dyDescent="0.25">
      <c r="A310" s="1007"/>
      <c r="B310" s="1008"/>
      <c r="C310" s="1008"/>
      <c r="D310" s="1008"/>
      <c r="E310" s="1008"/>
      <c r="F310" s="1009"/>
      <c r="G310" s="1007" t="s">
        <v>547</v>
      </c>
      <c r="H310" s="1008"/>
      <c r="I310" s="1008"/>
      <c r="J310" s="1008"/>
      <c r="K310" s="1009"/>
    </row>
    <row r="311" spans="1:11" x14ac:dyDescent="0.25">
      <c r="A311" s="1007"/>
      <c r="B311" s="1008"/>
      <c r="C311" s="1008"/>
      <c r="D311" s="1008"/>
      <c r="E311" s="1008"/>
      <c r="F311" s="1009"/>
      <c r="G311" s="1007"/>
      <c r="H311" s="1008"/>
      <c r="I311" s="1008"/>
      <c r="J311" s="1008"/>
      <c r="K311" s="1009"/>
    </row>
    <row r="312" spans="1:11" x14ac:dyDescent="0.25">
      <c r="A312" s="1007"/>
      <c r="B312" s="1008"/>
      <c r="C312" s="1008"/>
      <c r="D312" s="1008"/>
      <c r="E312" s="1008"/>
      <c r="F312" s="1009"/>
      <c r="G312" s="1007"/>
      <c r="H312" s="1008"/>
      <c r="I312" s="1008"/>
      <c r="J312" s="1008"/>
      <c r="K312" s="1009"/>
    </row>
    <row r="313" spans="1:11" x14ac:dyDescent="0.25">
      <c r="A313" s="1007"/>
      <c r="B313" s="1008"/>
      <c r="C313" s="1008"/>
      <c r="D313" s="1008"/>
      <c r="E313" s="1008"/>
      <c r="F313" s="1009"/>
      <c r="G313" s="1007"/>
      <c r="H313" s="1008"/>
      <c r="I313" s="1008"/>
      <c r="J313" s="1008"/>
      <c r="K313" s="1009"/>
    </row>
    <row r="314" spans="1:11" x14ac:dyDescent="0.25">
      <c r="A314" s="1007"/>
      <c r="B314" s="1008"/>
      <c r="C314" s="1008"/>
      <c r="D314" s="1008"/>
      <c r="E314" s="1008"/>
      <c r="F314" s="1009"/>
      <c r="G314" s="1007"/>
      <c r="H314" s="1008"/>
      <c r="I314" s="1008"/>
      <c r="J314" s="1008"/>
      <c r="K314" s="1009"/>
    </row>
    <row r="315" spans="1:11" x14ac:dyDescent="0.25">
      <c r="A315" s="1007"/>
      <c r="B315" s="1008"/>
      <c r="C315" s="1008"/>
      <c r="D315" s="1008"/>
      <c r="E315" s="1008"/>
      <c r="F315" s="1009"/>
      <c r="G315" s="1007"/>
      <c r="H315" s="1008"/>
      <c r="I315" s="1008"/>
      <c r="J315" s="1008"/>
      <c r="K315" s="1009"/>
    </row>
    <row r="316" spans="1:11" x14ac:dyDescent="0.25">
      <c r="A316" s="1007"/>
      <c r="B316" s="1008"/>
      <c r="C316" s="1008"/>
      <c r="D316" s="1008"/>
      <c r="E316" s="1008"/>
      <c r="F316" s="1009"/>
      <c r="G316" s="1007"/>
      <c r="H316" s="1008"/>
      <c r="I316" s="1008"/>
      <c r="J316" s="1008"/>
      <c r="K316" s="1009"/>
    </row>
    <row r="317" spans="1:11" x14ac:dyDescent="0.25">
      <c r="A317" s="1007"/>
      <c r="B317" s="1008"/>
      <c r="C317" s="1008"/>
      <c r="D317" s="1008"/>
      <c r="E317" s="1008"/>
      <c r="F317" s="1009"/>
      <c r="G317" s="1007"/>
      <c r="H317" s="1008"/>
      <c r="I317" s="1008"/>
      <c r="J317" s="1008"/>
      <c r="K317" s="1009"/>
    </row>
    <row r="318" spans="1:11" x14ac:dyDescent="0.25">
      <c r="A318" s="1007"/>
      <c r="B318" s="1008"/>
      <c r="C318" s="1008"/>
      <c r="D318" s="1008"/>
      <c r="E318" s="1008"/>
      <c r="F318" s="1009"/>
      <c r="G318" s="1007"/>
      <c r="H318" s="1008"/>
      <c r="I318" s="1008"/>
      <c r="J318" s="1008"/>
      <c r="K318" s="1009"/>
    </row>
    <row r="319" spans="1:11" x14ac:dyDescent="0.25">
      <c r="A319" s="1007"/>
      <c r="B319" s="1008"/>
      <c r="C319" s="1008"/>
      <c r="D319" s="1008"/>
      <c r="E319" s="1008"/>
      <c r="F319" s="1009"/>
      <c r="G319" s="1007"/>
      <c r="H319" s="1008"/>
      <c r="I319" s="1008"/>
      <c r="J319" s="1008"/>
      <c r="K319" s="1009"/>
    </row>
    <row r="320" spans="1:11" x14ac:dyDescent="0.25">
      <c r="A320" s="1007"/>
      <c r="B320" s="1008"/>
      <c r="C320" s="1008"/>
      <c r="D320" s="1008"/>
      <c r="E320" s="1008"/>
      <c r="F320" s="1009"/>
      <c r="G320" s="1007"/>
      <c r="H320" s="1008"/>
      <c r="I320" s="1008"/>
      <c r="J320" s="1008"/>
      <c r="K320" s="1009"/>
    </row>
    <row r="321" spans="1:11" x14ac:dyDescent="0.25">
      <c r="A321" s="1007"/>
      <c r="B321" s="1008"/>
      <c r="C321" s="1008"/>
      <c r="D321" s="1008"/>
      <c r="E321" s="1008"/>
      <c r="F321" s="1009"/>
      <c r="G321" s="1007"/>
      <c r="H321" s="1008"/>
      <c r="I321" s="1008"/>
      <c r="J321" s="1008"/>
      <c r="K321" s="1009"/>
    </row>
    <row r="322" spans="1:11" x14ac:dyDescent="0.25">
      <c r="A322" s="1007"/>
      <c r="B322" s="1008"/>
      <c r="C322" s="1008"/>
      <c r="D322" s="1008"/>
      <c r="E322" s="1008"/>
      <c r="F322" s="1009"/>
      <c r="G322" s="1007"/>
      <c r="H322" s="1008"/>
      <c r="I322" s="1008"/>
      <c r="J322" s="1008"/>
      <c r="K322" s="1009"/>
    </row>
    <row r="323" spans="1:11" ht="15.75" thickBot="1" x14ac:dyDescent="0.3">
      <c r="A323" s="1007"/>
      <c r="B323" s="1008"/>
      <c r="C323" s="1008"/>
      <c r="D323" s="1008"/>
      <c r="E323" s="1008"/>
      <c r="F323" s="1009"/>
      <c r="G323" s="1007"/>
      <c r="H323" s="1008"/>
      <c r="I323" s="1008"/>
      <c r="J323" s="1008"/>
      <c r="K323" s="1009"/>
    </row>
    <row r="324" spans="1:11" x14ac:dyDescent="0.25">
      <c r="A324" s="1030" t="s">
        <v>970</v>
      </c>
      <c r="B324" s="1031"/>
      <c r="C324" s="1031"/>
      <c r="D324" s="1031"/>
      <c r="E324" s="1031"/>
      <c r="F324" s="1032"/>
      <c r="G324" s="1036" t="s">
        <v>971</v>
      </c>
      <c r="H324" s="1037"/>
      <c r="I324" s="1037"/>
      <c r="J324" s="1037"/>
      <c r="K324" s="1038"/>
    </row>
    <row r="325" spans="1:11" ht="15.75" thickBot="1" x14ac:dyDescent="0.3">
      <c r="A325" s="1033"/>
      <c r="B325" s="1034"/>
      <c r="C325" s="1034"/>
      <c r="D325" s="1034"/>
      <c r="E325" s="1034"/>
      <c r="F325" s="1035"/>
      <c r="G325" s="1039"/>
      <c r="H325" s="1040"/>
      <c r="I325" s="1040"/>
      <c r="J325" s="1040"/>
      <c r="K325" s="1041"/>
    </row>
    <row r="326" spans="1:11" ht="15.75" hidden="1" thickBot="1" x14ac:dyDescent="0.3">
      <c r="A326" s="1004" t="s">
        <v>608</v>
      </c>
      <c r="B326" s="1005"/>
      <c r="C326" s="1005"/>
      <c r="D326" s="1005"/>
      <c r="E326" s="1005"/>
      <c r="F326" s="1006"/>
      <c r="G326" s="1004"/>
      <c r="H326" s="1005"/>
      <c r="I326" s="1005"/>
      <c r="J326" s="1005"/>
      <c r="K326" s="1006"/>
    </row>
    <row r="327" spans="1:11" ht="15.75" hidden="1" thickBot="1" x14ac:dyDescent="0.3">
      <c r="A327" s="1007"/>
      <c r="B327" s="1008"/>
      <c r="C327" s="1008"/>
      <c r="D327" s="1008"/>
      <c r="E327" s="1008"/>
      <c r="F327" s="1009"/>
      <c r="G327" s="1007"/>
      <c r="H327" s="1008"/>
      <c r="I327" s="1008"/>
      <c r="J327" s="1008"/>
      <c r="K327" s="1009"/>
    </row>
    <row r="328" spans="1:11" ht="15.75" hidden="1" thickBot="1" x14ac:dyDescent="0.3">
      <c r="A328" s="1007"/>
      <c r="B328" s="1008"/>
      <c r="C328" s="1008"/>
      <c r="D328" s="1008"/>
      <c r="E328" s="1008"/>
      <c r="F328" s="1009"/>
      <c r="G328" s="1007"/>
      <c r="H328" s="1008"/>
      <c r="I328" s="1008"/>
      <c r="J328" s="1008"/>
      <c r="K328" s="1009"/>
    </row>
    <row r="329" spans="1:11" ht="15.75" hidden="1" thickBot="1" x14ac:dyDescent="0.3">
      <c r="A329" s="1007"/>
      <c r="B329" s="1008"/>
      <c r="C329" s="1008"/>
      <c r="D329" s="1008"/>
      <c r="E329" s="1008"/>
      <c r="F329" s="1009"/>
      <c r="G329" s="1007"/>
      <c r="H329" s="1008"/>
      <c r="I329" s="1008"/>
      <c r="J329" s="1008"/>
      <c r="K329" s="1009"/>
    </row>
    <row r="330" spans="1:11" ht="15.75" hidden="1" thickBot="1" x14ac:dyDescent="0.3">
      <c r="A330" s="1007"/>
      <c r="B330" s="1008"/>
      <c r="C330" s="1008"/>
      <c r="D330" s="1008"/>
      <c r="E330" s="1008"/>
      <c r="F330" s="1009"/>
      <c r="G330" s="1007"/>
      <c r="H330" s="1008"/>
      <c r="I330" s="1008"/>
      <c r="J330" s="1008"/>
      <c r="K330" s="1009"/>
    </row>
    <row r="331" spans="1:11" ht="15.75" hidden="1" thickBot="1" x14ac:dyDescent="0.3">
      <c r="A331" s="1007"/>
      <c r="B331" s="1008"/>
      <c r="C331" s="1008"/>
      <c r="D331" s="1008"/>
      <c r="E331" s="1008"/>
      <c r="F331" s="1009"/>
      <c r="G331" s="1007"/>
      <c r="H331" s="1008"/>
      <c r="I331" s="1008"/>
      <c r="J331" s="1008"/>
      <c r="K331" s="1009"/>
    </row>
    <row r="332" spans="1:11" ht="15.75" hidden="1" thickBot="1" x14ac:dyDescent="0.3">
      <c r="A332" s="1007"/>
      <c r="B332" s="1008"/>
      <c r="C332" s="1008"/>
      <c r="D332" s="1008"/>
      <c r="E332" s="1008"/>
      <c r="F332" s="1009"/>
      <c r="G332" s="1007"/>
      <c r="H332" s="1008"/>
      <c r="I332" s="1008"/>
      <c r="J332" s="1008"/>
      <c r="K332" s="1009"/>
    </row>
    <row r="333" spans="1:11" ht="15.75" hidden="1" thickBot="1" x14ac:dyDescent="0.3">
      <c r="A333" s="1007"/>
      <c r="B333" s="1008"/>
      <c r="C333" s="1008"/>
      <c r="D333" s="1008"/>
      <c r="E333" s="1008"/>
      <c r="F333" s="1009"/>
      <c r="G333" s="1007"/>
      <c r="H333" s="1008"/>
      <c r="I333" s="1008"/>
      <c r="J333" s="1008"/>
      <c r="K333" s="1009"/>
    </row>
    <row r="334" spans="1:11" ht="15.75" hidden="1" thickBot="1" x14ac:dyDescent="0.3">
      <c r="A334" s="1007"/>
      <c r="B334" s="1008"/>
      <c r="C334" s="1008"/>
      <c r="D334" s="1008"/>
      <c r="E334" s="1008"/>
      <c r="F334" s="1009"/>
      <c r="G334" s="1007"/>
      <c r="H334" s="1008"/>
      <c r="I334" s="1008"/>
      <c r="J334" s="1008"/>
      <c r="K334" s="1009"/>
    </row>
    <row r="335" spans="1:11" ht="15.75" hidden="1" thickBot="1" x14ac:dyDescent="0.3">
      <c r="A335" s="1007"/>
      <c r="B335" s="1008"/>
      <c r="C335" s="1008"/>
      <c r="D335" s="1008"/>
      <c r="E335" s="1008"/>
      <c r="F335" s="1009"/>
      <c r="G335" s="1007"/>
      <c r="H335" s="1008"/>
      <c r="I335" s="1008"/>
      <c r="J335" s="1008"/>
      <c r="K335" s="1009"/>
    </row>
    <row r="336" spans="1:11" ht="15.75" hidden="1" thickBot="1" x14ac:dyDescent="0.3">
      <c r="A336" s="1007"/>
      <c r="B336" s="1008"/>
      <c r="C336" s="1008"/>
      <c r="D336" s="1008"/>
      <c r="E336" s="1008"/>
      <c r="F336" s="1009"/>
      <c r="G336" s="1007"/>
      <c r="H336" s="1008"/>
      <c r="I336" s="1008"/>
      <c r="J336" s="1008"/>
      <c r="K336" s="1009"/>
    </row>
    <row r="337" spans="1:11" ht="15.75" hidden="1" thickBot="1" x14ac:dyDescent="0.3">
      <c r="A337" s="1007"/>
      <c r="B337" s="1008"/>
      <c r="C337" s="1008"/>
      <c r="D337" s="1008"/>
      <c r="E337" s="1008"/>
      <c r="F337" s="1009"/>
      <c r="G337" s="1007"/>
      <c r="H337" s="1008"/>
      <c r="I337" s="1008"/>
      <c r="J337" s="1008"/>
      <c r="K337" s="1009"/>
    </row>
    <row r="338" spans="1:11" ht="15.75" hidden="1" thickBot="1" x14ac:dyDescent="0.3">
      <c r="A338" s="1007"/>
      <c r="B338" s="1008"/>
      <c r="C338" s="1008"/>
      <c r="D338" s="1008"/>
      <c r="E338" s="1008"/>
      <c r="F338" s="1009"/>
      <c r="G338" s="1007"/>
      <c r="H338" s="1008"/>
      <c r="I338" s="1008"/>
      <c r="J338" s="1008"/>
      <c r="K338" s="1009"/>
    </row>
    <row r="339" spans="1:11" ht="15.75" hidden="1" thickBot="1" x14ac:dyDescent="0.3">
      <c r="A339" s="1007"/>
      <c r="B339" s="1008"/>
      <c r="C339" s="1008"/>
      <c r="D339" s="1008"/>
      <c r="E339" s="1008"/>
      <c r="F339" s="1009"/>
      <c r="G339" s="1007"/>
      <c r="H339" s="1008"/>
      <c r="I339" s="1008"/>
      <c r="J339" s="1008"/>
      <c r="K339" s="1009"/>
    </row>
    <row r="340" spans="1:11" ht="15.75" hidden="1" thickBot="1" x14ac:dyDescent="0.3">
      <c r="A340" s="1030" t="s">
        <v>620</v>
      </c>
      <c r="B340" s="1031"/>
      <c r="C340" s="1031"/>
      <c r="D340" s="1031"/>
      <c r="E340" s="1031"/>
      <c r="F340" s="1032"/>
      <c r="G340" s="1036" t="s">
        <v>620</v>
      </c>
      <c r="H340" s="1037"/>
      <c r="I340" s="1037"/>
      <c r="J340" s="1037"/>
      <c r="K340" s="1038"/>
    </row>
    <row r="341" spans="1:11" ht="15.75" hidden="1" thickBot="1" x14ac:dyDescent="0.3">
      <c r="A341" s="1033"/>
      <c r="B341" s="1034"/>
      <c r="C341" s="1034"/>
      <c r="D341" s="1034"/>
      <c r="E341" s="1034"/>
      <c r="F341" s="1035"/>
      <c r="G341" s="1039"/>
      <c r="H341" s="1040"/>
      <c r="I341" s="1040"/>
      <c r="J341" s="1040"/>
      <c r="K341" s="1041"/>
    </row>
    <row r="342" spans="1:11" x14ac:dyDescent="0.25">
      <c r="A342" s="1004"/>
      <c r="B342" s="1005"/>
      <c r="C342" s="1005"/>
      <c r="D342" s="1005"/>
      <c r="E342" s="1005"/>
      <c r="F342" s="1006"/>
      <c r="G342" s="1004"/>
      <c r="H342" s="1005"/>
      <c r="I342" s="1005"/>
      <c r="J342" s="1005"/>
      <c r="K342" s="1006"/>
    </row>
    <row r="343" spans="1:11" x14ac:dyDescent="0.25">
      <c r="A343" s="1007"/>
      <c r="B343" s="1008"/>
      <c r="C343" s="1008"/>
      <c r="D343" s="1008"/>
      <c r="E343" s="1008"/>
      <c r="F343" s="1009"/>
      <c r="G343" s="1007"/>
      <c r="H343" s="1008"/>
      <c r="I343" s="1008"/>
      <c r="J343" s="1008"/>
      <c r="K343" s="1009"/>
    </row>
    <row r="344" spans="1:11" x14ac:dyDescent="0.25">
      <c r="A344" s="1007"/>
      <c r="B344" s="1008"/>
      <c r="C344" s="1008"/>
      <c r="D344" s="1008"/>
      <c r="E344" s="1008"/>
      <c r="F344" s="1009"/>
      <c r="G344" s="1007"/>
      <c r="H344" s="1008"/>
      <c r="I344" s="1008"/>
      <c r="J344" s="1008"/>
      <c r="K344" s="1009"/>
    </row>
    <row r="345" spans="1:11" x14ac:dyDescent="0.25">
      <c r="A345" s="1007"/>
      <c r="B345" s="1008"/>
      <c r="C345" s="1008"/>
      <c r="D345" s="1008"/>
      <c r="E345" s="1008"/>
      <c r="F345" s="1009"/>
      <c r="G345" s="1007"/>
      <c r="H345" s="1008"/>
      <c r="I345" s="1008"/>
      <c r="J345" s="1008"/>
      <c r="K345" s="1009"/>
    </row>
    <row r="346" spans="1:11" x14ac:dyDescent="0.25">
      <c r="A346" s="1007"/>
      <c r="B346" s="1008"/>
      <c r="C346" s="1008"/>
      <c r="D346" s="1008"/>
      <c r="E346" s="1008"/>
      <c r="F346" s="1009"/>
      <c r="G346" s="1007"/>
      <c r="H346" s="1008"/>
      <c r="I346" s="1008"/>
      <c r="J346" s="1008"/>
      <c r="K346" s="1009"/>
    </row>
    <row r="347" spans="1:11" x14ac:dyDescent="0.25">
      <c r="A347" s="1007"/>
      <c r="B347" s="1008"/>
      <c r="C347" s="1008"/>
      <c r="D347" s="1008"/>
      <c r="E347" s="1008"/>
      <c r="F347" s="1009"/>
      <c r="G347" s="1007"/>
      <c r="H347" s="1008"/>
      <c r="I347" s="1008"/>
      <c r="J347" s="1008"/>
      <c r="K347" s="1009"/>
    </row>
    <row r="348" spans="1:11" x14ac:dyDescent="0.25">
      <c r="A348" s="1007"/>
      <c r="B348" s="1008"/>
      <c r="C348" s="1008"/>
      <c r="D348" s="1008"/>
      <c r="E348" s="1008"/>
      <c r="F348" s="1009"/>
      <c r="G348" s="1007"/>
      <c r="H348" s="1008"/>
      <c r="I348" s="1008"/>
      <c r="J348" s="1008"/>
      <c r="K348" s="1009"/>
    </row>
    <row r="349" spans="1:11" x14ac:dyDescent="0.25">
      <c r="A349" s="1007"/>
      <c r="B349" s="1008"/>
      <c r="C349" s="1008"/>
      <c r="D349" s="1008"/>
      <c r="E349" s="1008"/>
      <c r="F349" s="1009"/>
      <c r="G349" s="1007"/>
      <c r="H349" s="1008"/>
      <c r="I349" s="1008"/>
      <c r="J349" s="1008"/>
      <c r="K349" s="1009"/>
    </row>
    <row r="350" spans="1:11" x14ac:dyDescent="0.25">
      <c r="A350" s="1007"/>
      <c r="B350" s="1008"/>
      <c r="C350" s="1008"/>
      <c r="D350" s="1008"/>
      <c r="E350" s="1008"/>
      <c r="F350" s="1009"/>
      <c r="G350" s="1007"/>
      <c r="H350" s="1008"/>
      <c r="I350" s="1008"/>
      <c r="J350" s="1008"/>
      <c r="K350" s="1009"/>
    </row>
    <row r="351" spans="1:11" x14ac:dyDescent="0.25">
      <c r="A351" s="1007"/>
      <c r="B351" s="1008"/>
      <c r="C351" s="1008"/>
      <c r="D351" s="1008"/>
      <c r="E351" s="1008"/>
      <c r="F351" s="1009"/>
      <c r="G351" s="1007"/>
      <c r="H351" s="1008"/>
      <c r="I351" s="1008"/>
      <c r="J351" s="1008"/>
      <c r="K351" s="1009"/>
    </row>
    <row r="352" spans="1:11" x14ac:dyDescent="0.25">
      <c r="A352" s="1007"/>
      <c r="B352" s="1008"/>
      <c r="C352" s="1008"/>
      <c r="D352" s="1008"/>
      <c r="E352" s="1008"/>
      <c r="F352" s="1009"/>
      <c r="G352" s="1007"/>
      <c r="H352" s="1008"/>
      <c r="I352" s="1008"/>
      <c r="J352" s="1008"/>
      <c r="K352" s="1009"/>
    </row>
    <row r="353" spans="1:11" x14ac:dyDescent="0.25">
      <c r="A353" s="1007"/>
      <c r="B353" s="1008"/>
      <c r="C353" s="1008"/>
      <c r="D353" s="1008"/>
      <c r="E353" s="1008"/>
      <c r="F353" s="1009"/>
      <c r="G353" s="1007"/>
      <c r="H353" s="1008"/>
      <c r="I353" s="1008"/>
      <c r="J353" s="1008"/>
      <c r="K353" s="1009"/>
    </row>
    <row r="354" spans="1:11" x14ac:dyDescent="0.25">
      <c r="A354" s="1007"/>
      <c r="B354" s="1008"/>
      <c r="C354" s="1008"/>
      <c r="D354" s="1008"/>
      <c r="E354" s="1008"/>
      <c r="F354" s="1009"/>
      <c r="G354" s="1007"/>
      <c r="H354" s="1008"/>
      <c r="I354" s="1008"/>
      <c r="J354" s="1008"/>
      <c r="K354" s="1009"/>
    </row>
    <row r="355" spans="1:11" ht="15.75" thickBot="1" x14ac:dyDescent="0.3">
      <c r="A355" s="1007"/>
      <c r="B355" s="1008"/>
      <c r="C355" s="1008"/>
      <c r="D355" s="1008"/>
      <c r="E355" s="1008"/>
      <c r="F355" s="1009"/>
      <c r="G355" s="1007"/>
      <c r="H355" s="1008"/>
      <c r="I355" s="1008"/>
      <c r="J355" s="1008"/>
      <c r="K355" s="1009"/>
    </row>
    <row r="356" spans="1:11" x14ac:dyDescent="0.25">
      <c r="A356" s="1030" t="s">
        <v>1123</v>
      </c>
      <c r="B356" s="1031"/>
      <c r="C356" s="1031"/>
      <c r="D356" s="1031"/>
      <c r="E356" s="1031"/>
      <c r="F356" s="1032"/>
      <c r="G356" s="1036" t="s">
        <v>1124</v>
      </c>
      <c r="H356" s="1037"/>
      <c r="I356" s="1037"/>
      <c r="J356" s="1037"/>
      <c r="K356" s="1038"/>
    </row>
    <row r="357" spans="1:11" ht="15.75" thickBot="1" x14ac:dyDescent="0.3">
      <c r="A357" s="1033"/>
      <c r="B357" s="1034"/>
      <c r="C357" s="1034"/>
      <c r="D357" s="1034"/>
      <c r="E357" s="1034"/>
      <c r="F357" s="1035"/>
      <c r="G357" s="1039"/>
      <c r="H357" s="1040"/>
      <c r="I357" s="1040"/>
      <c r="J357" s="1040"/>
      <c r="K357" s="1041"/>
    </row>
    <row r="358" spans="1:11" x14ac:dyDescent="0.25">
      <c r="A358" s="1004" t="s">
        <v>610</v>
      </c>
      <c r="B358" s="1005"/>
      <c r="C358" s="1005"/>
      <c r="D358" s="1005"/>
      <c r="E358" s="1005"/>
      <c r="F358" s="1006"/>
      <c r="G358" s="1004" t="s">
        <v>611</v>
      </c>
      <c r="H358" s="1005"/>
      <c r="I358" s="1005"/>
      <c r="J358" s="1005"/>
      <c r="K358" s="1006"/>
    </row>
    <row r="359" spans="1:11" x14ac:dyDescent="0.25">
      <c r="A359" s="1007"/>
      <c r="B359" s="1008"/>
      <c r="C359" s="1008"/>
      <c r="D359" s="1008"/>
      <c r="E359" s="1008"/>
      <c r="F359" s="1009"/>
      <c r="G359" s="1007"/>
      <c r="H359" s="1008"/>
      <c r="I359" s="1008"/>
      <c r="J359" s="1008"/>
      <c r="K359" s="1009"/>
    </row>
    <row r="360" spans="1:11" x14ac:dyDescent="0.25">
      <c r="A360" s="1007"/>
      <c r="B360" s="1008"/>
      <c r="C360" s="1008"/>
      <c r="D360" s="1008"/>
      <c r="E360" s="1008"/>
      <c r="F360" s="1009"/>
      <c r="G360" s="1007"/>
      <c r="H360" s="1008"/>
      <c r="I360" s="1008"/>
      <c r="J360" s="1008"/>
      <c r="K360" s="1009"/>
    </row>
    <row r="361" spans="1:11" x14ac:dyDescent="0.25">
      <c r="A361" s="1007"/>
      <c r="B361" s="1008"/>
      <c r="C361" s="1008"/>
      <c r="D361" s="1008"/>
      <c r="E361" s="1008"/>
      <c r="F361" s="1009"/>
      <c r="G361" s="1007"/>
      <c r="H361" s="1008"/>
      <c r="I361" s="1008"/>
      <c r="J361" s="1008"/>
      <c r="K361" s="1009"/>
    </row>
    <row r="362" spans="1:11" x14ac:dyDescent="0.25">
      <c r="A362" s="1007"/>
      <c r="B362" s="1008"/>
      <c r="C362" s="1008"/>
      <c r="D362" s="1008"/>
      <c r="E362" s="1008"/>
      <c r="F362" s="1009"/>
      <c r="G362" s="1007"/>
      <c r="H362" s="1008"/>
      <c r="I362" s="1008"/>
      <c r="J362" s="1008"/>
      <c r="K362" s="1009"/>
    </row>
    <row r="363" spans="1:11" x14ac:dyDescent="0.25">
      <c r="A363" s="1007"/>
      <c r="B363" s="1008"/>
      <c r="C363" s="1008"/>
      <c r="D363" s="1008"/>
      <c r="E363" s="1008"/>
      <c r="F363" s="1009"/>
      <c r="G363" s="1007"/>
      <c r="H363" s="1008"/>
      <c r="I363" s="1008"/>
      <c r="J363" s="1008"/>
      <c r="K363" s="1009"/>
    </row>
    <row r="364" spans="1:11" x14ac:dyDescent="0.25">
      <c r="A364" s="1007"/>
      <c r="B364" s="1008"/>
      <c r="C364" s="1008"/>
      <c r="D364" s="1008"/>
      <c r="E364" s="1008"/>
      <c r="F364" s="1009"/>
      <c r="G364" s="1007"/>
      <c r="H364" s="1008"/>
      <c r="I364" s="1008"/>
      <c r="J364" s="1008"/>
      <c r="K364" s="1009"/>
    </row>
    <row r="365" spans="1:11" x14ac:dyDescent="0.25">
      <c r="A365" s="1007"/>
      <c r="B365" s="1008"/>
      <c r="C365" s="1008"/>
      <c r="D365" s="1008"/>
      <c r="E365" s="1008"/>
      <c r="F365" s="1009"/>
      <c r="G365" s="1007"/>
      <c r="H365" s="1008"/>
      <c r="I365" s="1008"/>
      <c r="J365" s="1008"/>
      <c r="K365" s="1009"/>
    </row>
    <row r="366" spans="1:11" x14ac:dyDescent="0.25">
      <c r="A366" s="1007"/>
      <c r="B366" s="1008"/>
      <c r="C366" s="1008"/>
      <c r="D366" s="1008"/>
      <c r="E366" s="1008"/>
      <c r="F366" s="1009"/>
      <c r="G366" s="1007"/>
      <c r="H366" s="1008"/>
      <c r="I366" s="1008"/>
      <c r="J366" s="1008"/>
      <c r="K366" s="1009"/>
    </row>
    <row r="367" spans="1:11" x14ac:dyDescent="0.25">
      <c r="A367" s="1007"/>
      <c r="B367" s="1008"/>
      <c r="C367" s="1008"/>
      <c r="D367" s="1008"/>
      <c r="E367" s="1008"/>
      <c r="F367" s="1009"/>
      <c r="G367" s="1007"/>
      <c r="H367" s="1008"/>
      <c r="I367" s="1008"/>
      <c r="J367" s="1008"/>
      <c r="K367" s="1009"/>
    </row>
    <row r="368" spans="1:11" x14ac:dyDescent="0.25">
      <c r="A368" s="1007"/>
      <c r="B368" s="1008"/>
      <c r="C368" s="1008"/>
      <c r="D368" s="1008"/>
      <c r="E368" s="1008"/>
      <c r="F368" s="1009"/>
      <c r="G368" s="1007"/>
      <c r="H368" s="1008"/>
      <c r="I368" s="1008"/>
      <c r="J368" s="1008"/>
      <c r="K368" s="1009"/>
    </row>
    <row r="369" spans="1:11" x14ac:dyDescent="0.25">
      <c r="A369" s="1007"/>
      <c r="B369" s="1008"/>
      <c r="C369" s="1008"/>
      <c r="D369" s="1008"/>
      <c r="E369" s="1008"/>
      <c r="F369" s="1009"/>
      <c r="G369" s="1007"/>
      <c r="H369" s="1008"/>
      <c r="I369" s="1008"/>
      <c r="J369" s="1008"/>
      <c r="K369" s="1009"/>
    </row>
    <row r="370" spans="1:11" x14ac:dyDescent="0.25">
      <c r="A370" s="1007"/>
      <c r="B370" s="1008"/>
      <c r="C370" s="1008"/>
      <c r="D370" s="1008"/>
      <c r="E370" s="1008"/>
      <c r="F370" s="1009"/>
      <c r="G370" s="1007"/>
      <c r="H370" s="1008"/>
      <c r="I370" s="1008"/>
      <c r="J370" s="1008"/>
      <c r="K370" s="1009"/>
    </row>
    <row r="371" spans="1:11" ht="15.75" thickBot="1" x14ac:dyDescent="0.3">
      <c r="A371" s="1007"/>
      <c r="B371" s="1008"/>
      <c r="C371" s="1008"/>
      <c r="D371" s="1008"/>
      <c r="E371" s="1008"/>
      <c r="F371" s="1009"/>
      <c r="G371" s="1007"/>
      <c r="H371" s="1008"/>
      <c r="I371" s="1008"/>
      <c r="J371" s="1008"/>
      <c r="K371" s="1009"/>
    </row>
    <row r="372" spans="1:11" x14ac:dyDescent="0.25">
      <c r="A372" s="1036" t="s">
        <v>1125</v>
      </c>
      <c r="B372" s="1037"/>
      <c r="C372" s="1037"/>
      <c r="D372" s="1037"/>
      <c r="E372" s="1037"/>
      <c r="F372" s="1038"/>
      <c r="G372" s="1036" t="s">
        <v>1125</v>
      </c>
      <c r="H372" s="1037"/>
      <c r="I372" s="1037"/>
      <c r="J372" s="1037"/>
      <c r="K372" s="1038"/>
    </row>
    <row r="373" spans="1:11" ht="26.25" customHeight="1" thickBot="1" x14ac:dyDescent="0.3">
      <c r="A373" s="1039"/>
      <c r="B373" s="1040"/>
      <c r="C373" s="1040"/>
      <c r="D373" s="1040"/>
      <c r="E373" s="1040"/>
      <c r="F373" s="1041"/>
      <c r="G373" s="1039"/>
      <c r="H373" s="1040"/>
      <c r="I373" s="1040"/>
      <c r="J373" s="1040"/>
      <c r="K373" s="1041"/>
    </row>
    <row r="374" spans="1:11" x14ac:dyDescent="0.25">
      <c r="A374" s="1004" t="s">
        <v>610</v>
      </c>
      <c r="B374" s="1005"/>
      <c r="C374" s="1005"/>
      <c r="D374" s="1005"/>
      <c r="E374" s="1005"/>
      <c r="F374" s="1006"/>
      <c r="G374" s="1004" t="s">
        <v>611</v>
      </c>
      <c r="H374" s="1005"/>
      <c r="I374" s="1005"/>
      <c r="J374" s="1005"/>
      <c r="K374" s="1006"/>
    </row>
    <row r="375" spans="1:11" x14ac:dyDescent="0.25">
      <c r="A375" s="1007"/>
      <c r="B375" s="1008"/>
      <c r="C375" s="1008"/>
      <c r="D375" s="1008"/>
      <c r="E375" s="1008"/>
      <c r="F375" s="1009"/>
      <c r="G375" s="1007"/>
      <c r="H375" s="1008"/>
      <c r="I375" s="1008"/>
      <c r="J375" s="1008"/>
      <c r="K375" s="1009"/>
    </row>
    <row r="376" spans="1:11" x14ac:dyDescent="0.25">
      <c r="A376" s="1007"/>
      <c r="B376" s="1008"/>
      <c r="C376" s="1008"/>
      <c r="D376" s="1008"/>
      <c r="E376" s="1008"/>
      <c r="F376" s="1009"/>
      <c r="G376" s="1007"/>
      <c r="H376" s="1008"/>
      <c r="I376" s="1008"/>
      <c r="J376" s="1008"/>
      <c r="K376" s="1009"/>
    </row>
    <row r="377" spans="1:11" x14ac:dyDescent="0.25">
      <c r="A377" s="1007"/>
      <c r="B377" s="1008"/>
      <c r="C377" s="1008"/>
      <c r="D377" s="1008"/>
      <c r="E377" s="1008"/>
      <c r="F377" s="1009"/>
      <c r="G377" s="1007"/>
      <c r="H377" s="1008"/>
      <c r="I377" s="1008"/>
      <c r="J377" s="1008"/>
      <c r="K377" s="1009"/>
    </row>
    <row r="378" spans="1:11" x14ac:dyDescent="0.25">
      <c r="A378" s="1007"/>
      <c r="B378" s="1008"/>
      <c r="C378" s="1008"/>
      <c r="D378" s="1008"/>
      <c r="E378" s="1008"/>
      <c r="F378" s="1009"/>
      <c r="G378" s="1007"/>
      <c r="H378" s="1008"/>
      <c r="I378" s="1008"/>
      <c r="J378" s="1008"/>
      <c r="K378" s="1009"/>
    </row>
    <row r="379" spans="1:11" x14ac:dyDescent="0.25">
      <c r="A379" s="1007"/>
      <c r="B379" s="1008"/>
      <c r="C379" s="1008"/>
      <c r="D379" s="1008"/>
      <c r="E379" s="1008"/>
      <c r="F379" s="1009"/>
      <c r="G379" s="1007"/>
      <c r="H379" s="1008"/>
      <c r="I379" s="1008"/>
      <c r="J379" s="1008"/>
      <c r="K379" s="1009"/>
    </row>
    <row r="380" spans="1:11" x14ac:dyDescent="0.25">
      <c r="A380" s="1007"/>
      <c r="B380" s="1008"/>
      <c r="C380" s="1008"/>
      <c r="D380" s="1008"/>
      <c r="E380" s="1008"/>
      <c r="F380" s="1009"/>
      <c r="G380" s="1007"/>
      <c r="H380" s="1008"/>
      <c r="I380" s="1008"/>
      <c r="J380" s="1008"/>
      <c r="K380" s="1009"/>
    </row>
    <row r="381" spans="1:11" x14ac:dyDescent="0.25">
      <c r="A381" s="1007"/>
      <c r="B381" s="1008"/>
      <c r="C381" s="1008"/>
      <c r="D381" s="1008"/>
      <c r="E381" s="1008"/>
      <c r="F381" s="1009"/>
      <c r="G381" s="1007"/>
      <c r="H381" s="1008"/>
      <c r="I381" s="1008"/>
      <c r="J381" s="1008"/>
      <c r="K381" s="1009"/>
    </row>
    <row r="382" spans="1:11" x14ac:dyDescent="0.25">
      <c r="A382" s="1007"/>
      <c r="B382" s="1008"/>
      <c r="C382" s="1008"/>
      <c r="D382" s="1008"/>
      <c r="E382" s="1008"/>
      <c r="F382" s="1009"/>
      <c r="G382" s="1007"/>
      <c r="H382" s="1008"/>
      <c r="I382" s="1008"/>
      <c r="J382" s="1008"/>
      <c r="K382" s="1009"/>
    </row>
    <row r="383" spans="1:11" x14ac:dyDescent="0.25">
      <c r="A383" s="1007"/>
      <c r="B383" s="1008"/>
      <c r="C383" s="1008"/>
      <c r="D383" s="1008"/>
      <c r="E383" s="1008"/>
      <c r="F383" s="1009"/>
      <c r="G383" s="1007"/>
      <c r="H383" s="1008"/>
      <c r="I383" s="1008"/>
      <c r="J383" s="1008"/>
      <c r="K383" s="1009"/>
    </row>
    <row r="384" spans="1:11" x14ac:dyDescent="0.25">
      <c r="A384" s="1007"/>
      <c r="B384" s="1008"/>
      <c r="C384" s="1008"/>
      <c r="D384" s="1008"/>
      <c r="E384" s="1008"/>
      <c r="F384" s="1009"/>
      <c r="G384" s="1007"/>
      <c r="H384" s="1008"/>
      <c r="I384" s="1008"/>
      <c r="J384" s="1008"/>
      <c r="K384" s="1009"/>
    </row>
    <row r="385" spans="1:11" x14ac:dyDescent="0.25">
      <c r="A385" s="1007"/>
      <c r="B385" s="1008"/>
      <c r="C385" s="1008"/>
      <c r="D385" s="1008"/>
      <c r="E385" s="1008"/>
      <c r="F385" s="1009"/>
      <c r="G385" s="1007"/>
      <c r="H385" s="1008"/>
      <c r="I385" s="1008"/>
      <c r="J385" s="1008"/>
      <c r="K385" s="1009"/>
    </row>
    <row r="386" spans="1:11" x14ac:dyDescent="0.25">
      <c r="A386" s="1007"/>
      <c r="B386" s="1008"/>
      <c r="C386" s="1008"/>
      <c r="D386" s="1008"/>
      <c r="E386" s="1008"/>
      <c r="F386" s="1009"/>
      <c r="G386" s="1007"/>
      <c r="H386" s="1008"/>
      <c r="I386" s="1008"/>
      <c r="J386" s="1008"/>
      <c r="K386" s="1009"/>
    </row>
    <row r="387" spans="1:11" ht="15.75" thickBot="1" x14ac:dyDescent="0.3">
      <c r="A387" s="1007"/>
      <c r="B387" s="1008"/>
      <c r="C387" s="1008"/>
      <c r="D387" s="1008"/>
      <c r="E387" s="1008"/>
      <c r="F387" s="1009"/>
      <c r="G387" s="1007"/>
      <c r="H387" s="1008"/>
      <c r="I387" s="1008"/>
      <c r="J387" s="1008"/>
      <c r="K387" s="1009"/>
    </row>
    <row r="388" spans="1:11" x14ac:dyDescent="0.25">
      <c r="A388" s="1036" t="s">
        <v>1126</v>
      </c>
      <c r="B388" s="1037"/>
      <c r="C388" s="1037"/>
      <c r="D388" s="1037"/>
      <c r="E388" s="1037"/>
      <c r="F388" s="1038"/>
      <c r="G388" s="1036" t="s">
        <v>1127</v>
      </c>
      <c r="H388" s="1037"/>
      <c r="I388" s="1037"/>
      <c r="J388" s="1037"/>
      <c r="K388" s="1038"/>
    </row>
    <row r="389" spans="1:11" ht="25.5" customHeight="1" thickBot="1" x14ac:dyDescent="0.3">
      <c r="A389" s="1039"/>
      <c r="B389" s="1040"/>
      <c r="C389" s="1040"/>
      <c r="D389" s="1040"/>
      <c r="E389" s="1040"/>
      <c r="F389" s="1041"/>
      <c r="G389" s="1039"/>
      <c r="H389" s="1040"/>
      <c r="I389" s="1040"/>
      <c r="J389" s="1040"/>
      <c r="K389" s="1041"/>
    </row>
    <row r="390" spans="1:11" x14ac:dyDescent="0.25">
      <c r="A390" s="1004" t="s">
        <v>610</v>
      </c>
      <c r="B390" s="1005"/>
      <c r="C390" s="1005"/>
      <c r="D390" s="1005"/>
      <c r="E390" s="1005"/>
      <c r="F390" s="1006"/>
      <c r="G390" s="1004" t="s">
        <v>611</v>
      </c>
      <c r="H390" s="1005"/>
      <c r="I390" s="1005"/>
      <c r="J390" s="1005"/>
      <c r="K390" s="1006"/>
    </row>
    <row r="391" spans="1:11" x14ac:dyDescent="0.25">
      <c r="A391" s="1007"/>
      <c r="B391" s="1008"/>
      <c r="C391" s="1008"/>
      <c r="D391" s="1008"/>
      <c r="E391" s="1008"/>
      <c r="F391" s="1009"/>
      <c r="G391" s="1007"/>
      <c r="H391" s="1008"/>
      <c r="I391" s="1008"/>
      <c r="J391" s="1008"/>
      <c r="K391" s="1009"/>
    </row>
    <row r="392" spans="1:11" x14ac:dyDescent="0.25">
      <c r="A392" s="1007"/>
      <c r="B392" s="1008"/>
      <c r="C392" s="1008"/>
      <c r="D392" s="1008"/>
      <c r="E392" s="1008"/>
      <c r="F392" s="1009"/>
      <c r="G392" s="1007"/>
      <c r="H392" s="1008"/>
      <c r="I392" s="1008"/>
      <c r="J392" s="1008"/>
      <c r="K392" s="1009"/>
    </row>
    <row r="393" spans="1:11" x14ac:dyDescent="0.25">
      <c r="A393" s="1007"/>
      <c r="B393" s="1008"/>
      <c r="C393" s="1008"/>
      <c r="D393" s="1008"/>
      <c r="E393" s="1008"/>
      <c r="F393" s="1009"/>
      <c r="G393" s="1007"/>
      <c r="H393" s="1008"/>
      <c r="I393" s="1008"/>
      <c r="J393" s="1008"/>
      <c r="K393" s="1009"/>
    </row>
    <row r="394" spans="1:11" x14ac:dyDescent="0.25">
      <c r="A394" s="1007"/>
      <c r="B394" s="1008"/>
      <c r="C394" s="1008"/>
      <c r="D394" s="1008"/>
      <c r="E394" s="1008"/>
      <c r="F394" s="1009"/>
      <c r="G394" s="1007"/>
      <c r="H394" s="1008"/>
      <c r="I394" s="1008"/>
      <c r="J394" s="1008"/>
      <c r="K394" s="1009"/>
    </row>
    <row r="395" spans="1:11" x14ac:dyDescent="0.25">
      <c r="A395" s="1007"/>
      <c r="B395" s="1008"/>
      <c r="C395" s="1008"/>
      <c r="D395" s="1008"/>
      <c r="E395" s="1008"/>
      <c r="F395" s="1009"/>
      <c r="G395" s="1007"/>
      <c r="H395" s="1008"/>
      <c r="I395" s="1008"/>
      <c r="J395" s="1008"/>
      <c r="K395" s="1009"/>
    </row>
    <row r="396" spans="1:11" x14ac:dyDescent="0.25">
      <c r="A396" s="1007"/>
      <c r="B396" s="1008"/>
      <c r="C396" s="1008"/>
      <c r="D396" s="1008"/>
      <c r="E396" s="1008"/>
      <c r="F396" s="1009"/>
      <c r="G396" s="1007"/>
      <c r="H396" s="1008"/>
      <c r="I396" s="1008"/>
      <c r="J396" s="1008"/>
      <c r="K396" s="1009"/>
    </row>
    <row r="397" spans="1:11" x14ac:dyDescent="0.25">
      <c r="A397" s="1007"/>
      <c r="B397" s="1008"/>
      <c r="C397" s="1008"/>
      <c r="D397" s="1008"/>
      <c r="E397" s="1008"/>
      <c r="F397" s="1009"/>
      <c r="G397" s="1007"/>
      <c r="H397" s="1008"/>
      <c r="I397" s="1008"/>
      <c r="J397" s="1008"/>
      <c r="K397" s="1009"/>
    </row>
    <row r="398" spans="1:11" x14ac:dyDescent="0.25">
      <c r="A398" s="1007"/>
      <c r="B398" s="1008"/>
      <c r="C398" s="1008"/>
      <c r="D398" s="1008"/>
      <c r="E398" s="1008"/>
      <c r="F398" s="1009"/>
      <c r="G398" s="1007"/>
      <c r="H398" s="1008"/>
      <c r="I398" s="1008"/>
      <c r="J398" s="1008"/>
      <c r="K398" s="1009"/>
    </row>
    <row r="399" spans="1:11" x14ac:dyDescent="0.25">
      <c r="A399" s="1007"/>
      <c r="B399" s="1008"/>
      <c r="C399" s="1008"/>
      <c r="D399" s="1008"/>
      <c r="E399" s="1008"/>
      <c r="F399" s="1009"/>
      <c r="G399" s="1007"/>
      <c r="H399" s="1008"/>
      <c r="I399" s="1008"/>
      <c r="J399" s="1008"/>
      <c r="K399" s="1009"/>
    </row>
    <row r="400" spans="1:11" x14ac:dyDescent="0.25">
      <c r="A400" s="1007"/>
      <c r="B400" s="1008"/>
      <c r="C400" s="1008"/>
      <c r="D400" s="1008"/>
      <c r="E400" s="1008"/>
      <c r="F400" s="1009"/>
      <c r="G400" s="1007"/>
      <c r="H400" s="1008"/>
      <c r="I400" s="1008"/>
      <c r="J400" s="1008"/>
      <c r="K400" s="1009"/>
    </row>
    <row r="401" spans="1:11" x14ac:dyDescent="0.25">
      <c r="A401" s="1007"/>
      <c r="B401" s="1008"/>
      <c r="C401" s="1008"/>
      <c r="D401" s="1008"/>
      <c r="E401" s="1008"/>
      <c r="F401" s="1009"/>
      <c r="G401" s="1007"/>
      <c r="H401" s="1008"/>
      <c r="I401" s="1008"/>
      <c r="J401" s="1008"/>
      <c r="K401" s="1009"/>
    </row>
    <row r="402" spans="1:11" x14ac:dyDescent="0.25">
      <c r="A402" s="1007"/>
      <c r="B402" s="1008"/>
      <c r="C402" s="1008"/>
      <c r="D402" s="1008"/>
      <c r="E402" s="1008"/>
      <c r="F402" s="1009"/>
      <c r="G402" s="1007"/>
      <c r="H402" s="1008"/>
      <c r="I402" s="1008"/>
      <c r="J402" s="1008"/>
      <c r="K402" s="1009"/>
    </row>
    <row r="403" spans="1:11" ht="15.75" thickBot="1" x14ac:dyDescent="0.3">
      <c r="A403" s="1007"/>
      <c r="B403" s="1008"/>
      <c r="C403" s="1008"/>
      <c r="D403" s="1008"/>
      <c r="E403" s="1008"/>
      <c r="F403" s="1009"/>
      <c r="G403" s="1007"/>
      <c r="H403" s="1008"/>
      <c r="I403" s="1008"/>
      <c r="J403" s="1008"/>
      <c r="K403" s="1009"/>
    </row>
    <row r="404" spans="1:11" x14ac:dyDescent="0.25">
      <c r="A404" s="1036" t="s">
        <v>1128</v>
      </c>
      <c r="B404" s="1037"/>
      <c r="C404" s="1037"/>
      <c r="D404" s="1037"/>
      <c r="E404" s="1037"/>
      <c r="F404" s="1038"/>
      <c r="G404" s="1036" t="s">
        <v>1129</v>
      </c>
      <c r="H404" s="1037"/>
      <c r="I404" s="1037"/>
      <c r="J404" s="1037"/>
      <c r="K404" s="1038"/>
    </row>
    <row r="405" spans="1:11" ht="15.75" thickBot="1" x14ac:dyDescent="0.3">
      <c r="A405" s="1039"/>
      <c r="B405" s="1040"/>
      <c r="C405" s="1040"/>
      <c r="D405" s="1040"/>
      <c r="E405" s="1040"/>
      <c r="F405" s="1041"/>
      <c r="G405" s="1039"/>
      <c r="H405" s="1040"/>
      <c r="I405" s="1040"/>
      <c r="J405" s="1040"/>
      <c r="K405" s="1041"/>
    </row>
    <row r="406" spans="1:11" x14ac:dyDescent="0.25">
      <c r="A406" s="1004" t="s">
        <v>610</v>
      </c>
      <c r="B406" s="1005"/>
      <c r="C406" s="1005"/>
      <c r="D406" s="1005"/>
      <c r="E406" s="1005"/>
      <c r="F406" s="1006"/>
      <c r="G406" s="1004" t="s">
        <v>611</v>
      </c>
      <c r="H406" s="1005"/>
      <c r="I406" s="1005"/>
      <c r="J406" s="1005"/>
      <c r="K406" s="1006"/>
    </row>
    <row r="407" spans="1:11" x14ac:dyDescent="0.25">
      <c r="A407" s="1007"/>
      <c r="B407" s="1008"/>
      <c r="C407" s="1008"/>
      <c r="D407" s="1008"/>
      <c r="E407" s="1008"/>
      <c r="F407" s="1009"/>
      <c r="G407" s="1007"/>
      <c r="H407" s="1008"/>
      <c r="I407" s="1008"/>
      <c r="J407" s="1008"/>
      <c r="K407" s="1009"/>
    </row>
    <row r="408" spans="1:11" x14ac:dyDescent="0.25">
      <c r="A408" s="1007"/>
      <c r="B408" s="1008"/>
      <c r="C408" s="1008"/>
      <c r="D408" s="1008"/>
      <c r="E408" s="1008"/>
      <c r="F408" s="1009"/>
      <c r="G408" s="1007"/>
      <c r="H408" s="1008"/>
      <c r="I408" s="1008"/>
      <c r="J408" s="1008"/>
      <c r="K408" s="1009"/>
    </row>
    <row r="409" spans="1:11" x14ac:dyDescent="0.25">
      <c r="A409" s="1007"/>
      <c r="B409" s="1008"/>
      <c r="C409" s="1008"/>
      <c r="D409" s="1008"/>
      <c r="E409" s="1008"/>
      <c r="F409" s="1009"/>
      <c r="G409" s="1007"/>
      <c r="H409" s="1008"/>
      <c r="I409" s="1008"/>
      <c r="J409" s="1008"/>
      <c r="K409" s="1009"/>
    </row>
    <row r="410" spans="1:11" x14ac:dyDescent="0.25">
      <c r="A410" s="1007"/>
      <c r="B410" s="1008"/>
      <c r="C410" s="1008"/>
      <c r="D410" s="1008"/>
      <c r="E410" s="1008"/>
      <c r="F410" s="1009"/>
      <c r="G410" s="1007"/>
      <c r="H410" s="1008"/>
      <c r="I410" s="1008"/>
      <c r="J410" s="1008"/>
      <c r="K410" s="1009"/>
    </row>
    <row r="411" spans="1:11" x14ac:dyDescent="0.25">
      <c r="A411" s="1007"/>
      <c r="B411" s="1008"/>
      <c r="C411" s="1008"/>
      <c r="D411" s="1008"/>
      <c r="E411" s="1008"/>
      <c r="F411" s="1009"/>
      <c r="G411" s="1007"/>
      <c r="H411" s="1008"/>
      <c r="I411" s="1008"/>
      <c r="J411" s="1008"/>
      <c r="K411" s="1009"/>
    </row>
    <row r="412" spans="1:11" x14ac:dyDescent="0.25">
      <c r="A412" s="1007"/>
      <c r="B412" s="1008"/>
      <c r="C412" s="1008"/>
      <c r="D412" s="1008"/>
      <c r="E412" s="1008"/>
      <c r="F412" s="1009"/>
      <c r="G412" s="1007"/>
      <c r="H412" s="1008"/>
      <c r="I412" s="1008"/>
      <c r="J412" s="1008"/>
      <c r="K412" s="1009"/>
    </row>
    <row r="413" spans="1:11" x14ac:dyDescent="0.25">
      <c r="A413" s="1007"/>
      <c r="B413" s="1008"/>
      <c r="C413" s="1008"/>
      <c r="D413" s="1008"/>
      <c r="E413" s="1008"/>
      <c r="F413" s="1009"/>
      <c r="G413" s="1007"/>
      <c r="H413" s="1008"/>
      <c r="I413" s="1008"/>
      <c r="J413" s="1008"/>
      <c r="K413" s="1009"/>
    </row>
    <row r="414" spans="1:11" x14ac:dyDescent="0.25">
      <c r="A414" s="1007"/>
      <c r="B414" s="1008"/>
      <c r="C414" s="1008"/>
      <c r="D414" s="1008"/>
      <c r="E414" s="1008"/>
      <c r="F414" s="1009"/>
      <c r="G414" s="1007"/>
      <c r="H414" s="1008"/>
      <c r="I414" s="1008"/>
      <c r="J414" s="1008"/>
      <c r="K414" s="1009"/>
    </row>
    <row r="415" spans="1:11" x14ac:dyDescent="0.25">
      <c r="A415" s="1007"/>
      <c r="B415" s="1008"/>
      <c r="C415" s="1008"/>
      <c r="D415" s="1008"/>
      <c r="E415" s="1008"/>
      <c r="F415" s="1009"/>
      <c r="G415" s="1007"/>
      <c r="H415" s="1008"/>
      <c r="I415" s="1008"/>
      <c r="J415" s="1008"/>
      <c r="K415" s="1009"/>
    </row>
    <row r="416" spans="1:11" x14ac:dyDescent="0.25">
      <c r="A416" s="1007"/>
      <c r="B416" s="1008"/>
      <c r="C416" s="1008"/>
      <c r="D416" s="1008"/>
      <c r="E416" s="1008"/>
      <c r="F416" s="1009"/>
      <c r="G416" s="1007"/>
      <c r="H416" s="1008"/>
      <c r="I416" s="1008"/>
      <c r="J416" s="1008"/>
      <c r="K416" s="1009"/>
    </row>
    <row r="417" spans="1:11" x14ac:dyDescent="0.25">
      <c r="A417" s="1007"/>
      <c r="B417" s="1008"/>
      <c r="C417" s="1008"/>
      <c r="D417" s="1008"/>
      <c r="E417" s="1008"/>
      <c r="F417" s="1009"/>
      <c r="G417" s="1007"/>
      <c r="H417" s="1008"/>
      <c r="I417" s="1008"/>
      <c r="J417" s="1008"/>
      <c r="K417" s="1009"/>
    </row>
    <row r="418" spans="1:11" x14ac:dyDescent="0.25">
      <c r="A418" s="1007"/>
      <c r="B418" s="1008"/>
      <c r="C418" s="1008"/>
      <c r="D418" s="1008"/>
      <c r="E418" s="1008"/>
      <c r="F418" s="1009"/>
      <c r="G418" s="1007"/>
      <c r="H418" s="1008"/>
      <c r="I418" s="1008"/>
      <c r="J418" s="1008"/>
      <c r="K418" s="1009"/>
    </row>
    <row r="419" spans="1:11" ht="15.75" thickBot="1" x14ac:dyDescent="0.3">
      <c r="A419" s="1007"/>
      <c r="B419" s="1008"/>
      <c r="C419" s="1008"/>
      <c r="D419" s="1008"/>
      <c r="E419" s="1008"/>
      <c r="F419" s="1009"/>
      <c r="G419" s="1007"/>
      <c r="H419" s="1008"/>
      <c r="I419" s="1008"/>
      <c r="J419" s="1008"/>
      <c r="K419" s="1009"/>
    </row>
    <row r="420" spans="1:11" x14ac:dyDescent="0.25">
      <c r="A420" s="1036" t="s">
        <v>817</v>
      </c>
      <c r="B420" s="1037"/>
      <c r="C420" s="1037"/>
      <c r="D420" s="1037"/>
      <c r="E420" s="1037"/>
      <c r="F420" s="1038"/>
      <c r="G420" s="1036" t="s">
        <v>972</v>
      </c>
      <c r="H420" s="1037"/>
      <c r="I420" s="1037"/>
      <c r="J420" s="1037"/>
      <c r="K420" s="1038"/>
    </row>
    <row r="421" spans="1:11" ht="15.75" thickBot="1" x14ac:dyDescent="0.3">
      <c r="A421" s="1039"/>
      <c r="B421" s="1040"/>
      <c r="C421" s="1040"/>
      <c r="D421" s="1040"/>
      <c r="E421" s="1040"/>
      <c r="F421" s="1041"/>
      <c r="G421" s="1039"/>
      <c r="H421" s="1040"/>
      <c r="I421" s="1040"/>
      <c r="J421" s="1040"/>
      <c r="K421" s="1041"/>
    </row>
    <row r="422" spans="1:11" x14ac:dyDescent="0.25">
      <c r="A422" s="1004" t="s">
        <v>610</v>
      </c>
      <c r="B422" s="1005"/>
      <c r="C422" s="1005"/>
      <c r="D422" s="1005"/>
      <c r="E422" s="1005"/>
      <c r="F422" s="1006"/>
      <c r="G422" s="1004" t="s">
        <v>611</v>
      </c>
      <c r="H422" s="1005"/>
      <c r="I422" s="1005"/>
      <c r="J422" s="1005"/>
      <c r="K422" s="1006"/>
    </row>
    <row r="423" spans="1:11" x14ac:dyDescent="0.25">
      <c r="A423" s="1007"/>
      <c r="B423" s="1008"/>
      <c r="C423" s="1008"/>
      <c r="D423" s="1008"/>
      <c r="E423" s="1008"/>
      <c r="F423" s="1009"/>
      <c r="G423" s="1007"/>
      <c r="H423" s="1008"/>
      <c r="I423" s="1008"/>
      <c r="J423" s="1008"/>
      <c r="K423" s="1009"/>
    </row>
    <row r="424" spans="1:11" x14ac:dyDescent="0.25">
      <c r="A424" s="1007"/>
      <c r="B424" s="1008"/>
      <c r="C424" s="1008"/>
      <c r="D424" s="1008"/>
      <c r="E424" s="1008"/>
      <c r="F424" s="1009"/>
      <c r="G424" s="1007"/>
      <c r="H424" s="1008"/>
      <c r="I424" s="1008"/>
      <c r="J424" s="1008"/>
      <c r="K424" s="1009"/>
    </row>
    <row r="425" spans="1:11" x14ac:dyDescent="0.25">
      <c r="A425" s="1007"/>
      <c r="B425" s="1008"/>
      <c r="C425" s="1008"/>
      <c r="D425" s="1008"/>
      <c r="E425" s="1008"/>
      <c r="F425" s="1009"/>
      <c r="G425" s="1007"/>
      <c r="H425" s="1008"/>
      <c r="I425" s="1008"/>
      <c r="J425" s="1008"/>
      <c r="K425" s="1009"/>
    </row>
    <row r="426" spans="1:11" x14ac:dyDescent="0.25">
      <c r="A426" s="1007"/>
      <c r="B426" s="1008"/>
      <c r="C426" s="1008"/>
      <c r="D426" s="1008"/>
      <c r="E426" s="1008"/>
      <c r="F426" s="1009"/>
      <c r="G426" s="1007"/>
      <c r="H426" s="1008"/>
      <c r="I426" s="1008"/>
      <c r="J426" s="1008"/>
      <c r="K426" s="1009"/>
    </row>
    <row r="427" spans="1:11" x14ac:dyDescent="0.25">
      <c r="A427" s="1007"/>
      <c r="B427" s="1008"/>
      <c r="C427" s="1008"/>
      <c r="D427" s="1008"/>
      <c r="E427" s="1008"/>
      <c r="F427" s="1009"/>
      <c r="G427" s="1007"/>
      <c r="H427" s="1008"/>
      <c r="I427" s="1008"/>
      <c r="J427" s="1008"/>
      <c r="K427" s="1009"/>
    </row>
    <row r="428" spans="1:11" x14ac:dyDescent="0.25">
      <c r="A428" s="1007"/>
      <c r="B428" s="1008"/>
      <c r="C428" s="1008"/>
      <c r="D428" s="1008"/>
      <c r="E428" s="1008"/>
      <c r="F428" s="1009"/>
      <c r="G428" s="1007"/>
      <c r="H428" s="1008"/>
      <c r="I428" s="1008"/>
      <c r="J428" s="1008"/>
      <c r="K428" s="1009"/>
    </row>
    <row r="429" spans="1:11" x14ac:dyDescent="0.25">
      <c r="A429" s="1007"/>
      <c r="B429" s="1008"/>
      <c r="C429" s="1008"/>
      <c r="D429" s="1008"/>
      <c r="E429" s="1008"/>
      <c r="F429" s="1009"/>
      <c r="G429" s="1007"/>
      <c r="H429" s="1008"/>
      <c r="I429" s="1008"/>
      <c r="J429" s="1008"/>
      <c r="K429" s="1009"/>
    </row>
    <row r="430" spans="1:11" x14ac:dyDescent="0.25">
      <c r="A430" s="1007"/>
      <c r="B430" s="1008"/>
      <c r="C430" s="1008"/>
      <c r="D430" s="1008"/>
      <c r="E430" s="1008"/>
      <c r="F430" s="1009"/>
      <c r="G430" s="1007"/>
      <c r="H430" s="1008"/>
      <c r="I430" s="1008"/>
      <c r="J430" s="1008"/>
      <c r="K430" s="1009"/>
    </row>
    <row r="431" spans="1:11" x14ac:dyDescent="0.25">
      <c r="A431" s="1007"/>
      <c r="B431" s="1008"/>
      <c r="C431" s="1008"/>
      <c r="D431" s="1008"/>
      <c r="E431" s="1008"/>
      <c r="F431" s="1009"/>
      <c r="G431" s="1007"/>
      <c r="H431" s="1008"/>
      <c r="I431" s="1008"/>
      <c r="J431" s="1008"/>
      <c r="K431" s="1009"/>
    </row>
    <row r="432" spans="1:11" x14ac:dyDescent="0.25">
      <c r="A432" s="1007"/>
      <c r="B432" s="1008"/>
      <c r="C432" s="1008"/>
      <c r="D432" s="1008"/>
      <c r="E432" s="1008"/>
      <c r="F432" s="1009"/>
      <c r="G432" s="1007"/>
      <c r="H432" s="1008"/>
      <c r="I432" s="1008"/>
      <c r="J432" s="1008"/>
      <c r="K432" s="1009"/>
    </row>
    <row r="433" spans="1:11" x14ac:dyDescent="0.25">
      <c r="A433" s="1007"/>
      <c r="B433" s="1008"/>
      <c r="C433" s="1008"/>
      <c r="D433" s="1008"/>
      <c r="E433" s="1008"/>
      <c r="F433" s="1009"/>
      <c r="G433" s="1007"/>
      <c r="H433" s="1008"/>
      <c r="I433" s="1008"/>
      <c r="J433" s="1008"/>
      <c r="K433" s="1009"/>
    </row>
    <row r="434" spans="1:11" x14ac:dyDescent="0.25">
      <c r="A434" s="1007"/>
      <c r="B434" s="1008"/>
      <c r="C434" s="1008"/>
      <c r="D434" s="1008"/>
      <c r="E434" s="1008"/>
      <c r="F434" s="1009"/>
      <c r="G434" s="1007"/>
      <c r="H434" s="1008"/>
      <c r="I434" s="1008"/>
      <c r="J434" s="1008"/>
      <c r="K434" s="1009"/>
    </row>
    <row r="435" spans="1:11" ht="15.75" thickBot="1" x14ac:dyDescent="0.3">
      <c r="A435" s="1007"/>
      <c r="B435" s="1008"/>
      <c r="C435" s="1008"/>
      <c r="D435" s="1008"/>
      <c r="E435" s="1008"/>
      <c r="F435" s="1009"/>
      <c r="G435" s="1007"/>
      <c r="H435" s="1008"/>
      <c r="I435" s="1008"/>
      <c r="J435" s="1008"/>
      <c r="K435" s="1009"/>
    </row>
    <row r="436" spans="1:11" x14ac:dyDescent="0.25">
      <c r="A436" s="1036" t="s">
        <v>973</v>
      </c>
      <c r="B436" s="1037"/>
      <c r="C436" s="1037"/>
      <c r="D436" s="1037"/>
      <c r="E436" s="1037"/>
      <c r="F436" s="1038"/>
      <c r="G436" s="1036" t="s">
        <v>974</v>
      </c>
      <c r="H436" s="1037"/>
      <c r="I436" s="1037"/>
      <c r="J436" s="1037"/>
      <c r="K436" s="1038"/>
    </row>
    <row r="437" spans="1:11" ht="15.75" thickBot="1" x14ac:dyDescent="0.3">
      <c r="A437" s="1039"/>
      <c r="B437" s="1040"/>
      <c r="C437" s="1040"/>
      <c r="D437" s="1040"/>
      <c r="E437" s="1040"/>
      <c r="F437" s="1041"/>
      <c r="G437" s="1039"/>
      <c r="H437" s="1040"/>
      <c r="I437" s="1040"/>
      <c r="J437" s="1040"/>
      <c r="K437" s="1041"/>
    </row>
    <row r="438" spans="1:11" x14ac:dyDescent="0.25">
      <c r="A438" s="1004" t="s">
        <v>610</v>
      </c>
      <c r="B438" s="1005"/>
      <c r="C438" s="1005"/>
      <c r="D438" s="1005"/>
      <c r="E438" s="1005"/>
      <c r="F438" s="1006"/>
      <c r="G438" s="1004" t="s">
        <v>611</v>
      </c>
      <c r="H438" s="1005"/>
      <c r="I438" s="1005"/>
      <c r="J438" s="1005"/>
      <c r="K438" s="1006"/>
    </row>
    <row r="439" spans="1:11" x14ac:dyDescent="0.25">
      <c r="A439" s="1007"/>
      <c r="B439" s="1008"/>
      <c r="C439" s="1008"/>
      <c r="D439" s="1008"/>
      <c r="E439" s="1008"/>
      <c r="F439" s="1009"/>
      <c r="G439" s="1007"/>
      <c r="H439" s="1008"/>
      <c r="I439" s="1008"/>
      <c r="J439" s="1008"/>
      <c r="K439" s="1009"/>
    </row>
    <row r="440" spans="1:11" x14ac:dyDescent="0.25">
      <c r="A440" s="1007"/>
      <c r="B440" s="1008"/>
      <c r="C440" s="1008"/>
      <c r="D440" s="1008"/>
      <c r="E440" s="1008"/>
      <c r="F440" s="1009"/>
      <c r="G440" s="1007"/>
      <c r="H440" s="1008"/>
      <c r="I440" s="1008"/>
      <c r="J440" s="1008"/>
      <c r="K440" s="1009"/>
    </row>
    <row r="441" spans="1:11" x14ac:dyDescent="0.25">
      <c r="A441" s="1007"/>
      <c r="B441" s="1008"/>
      <c r="C441" s="1008"/>
      <c r="D441" s="1008"/>
      <c r="E441" s="1008"/>
      <c r="F441" s="1009"/>
      <c r="G441" s="1007"/>
      <c r="H441" s="1008"/>
      <c r="I441" s="1008"/>
      <c r="J441" s="1008"/>
      <c r="K441" s="1009"/>
    </row>
    <row r="442" spans="1:11" x14ac:dyDescent="0.25">
      <c r="A442" s="1007"/>
      <c r="B442" s="1008"/>
      <c r="C442" s="1008"/>
      <c r="D442" s="1008"/>
      <c r="E442" s="1008"/>
      <c r="F442" s="1009"/>
      <c r="G442" s="1007"/>
      <c r="H442" s="1008"/>
      <c r="I442" s="1008"/>
      <c r="J442" s="1008"/>
      <c r="K442" s="1009"/>
    </row>
    <row r="443" spans="1:11" x14ac:dyDescent="0.25">
      <c r="A443" s="1007"/>
      <c r="B443" s="1008"/>
      <c r="C443" s="1008"/>
      <c r="D443" s="1008"/>
      <c r="E443" s="1008"/>
      <c r="F443" s="1009"/>
      <c r="G443" s="1007"/>
      <c r="H443" s="1008"/>
      <c r="I443" s="1008"/>
      <c r="J443" s="1008"/>
      <c r="K443" s="1009"/>
    </row>
    <row r="444" spans="1:11" x14ac:dyDescent="0.25">
      <c r="A444" s="1007"/>
      <c r="B444" s="1008"/>
      <c r="C444" s="1008"/>
      <c r="D444" s="1008"/>
      <c r="E444" s="1008"/>
      <c r="F444" s="1009"/>
      <c r="G444" s="1007"/>
      <c r="H444" s="1008"/>
      <c r="I444" s="1008"/>
      <c r="J444" s="1008"/>
      <c r="K444" s="1009"/>
    </row>
    <row r="445" spans="1:11" x14ac:dyDescent="0.25">
      <c r="A445" s="1007"/>
      <c r="B445" s="1008"/>
      <c r="C445" s="1008"/>
      <c r="D445" s="1008"/>
      <c r="E445" s="1008"/>
      <c r="F445" s="1009"/>
      <c r="G445" s="1007"/>
      <c r="H445" s="1008"/>
      <c r="I445" s="1008"/>
      <c r="J445" s="1008"/>
      <c r="K445" s="1009"/>
    </row>
    <row r="446" spans="1:11" x14ac:dyDescent="0.25">
      <c r="A446" s="1007"/>
      <c r="B446" s="1008"/>
      <c r="C446" s="1008"/>
      <c r="D446" s="1008"/>
      <c r="E446" s="1008"/>
      <c r="F446" s="1009"/>
      <c r="G446" s="1007"/>
      <c r="H446" s="1008"/>
      <c r="I446" s="1008"/>
      <c r="J446" s="1008"/>
      <c r="K446" s="1009"/>
    </row>
    <row r="447" spans="1:11" x14ac:dyDescent="0.25">
      <c r="A447" s="1007"/>
      <c r="B447" s="1008"/>
      <c r="C447" s="1008"/>
      <c r="D447" s="1008"/>
      <c r="E447" s="1008"/>
      <c r="F447" s="1009"/>
      <c r="G447" s="1007"/>
      <c r="H447" s="1008"/>
      <c r="I447" s="1008"/>
      <c r="J447" s="1008"/>
      <c r="K447" s="1009"/>
    </row>
    <row r="448" spans="1:11" x14ac:dyDescent="0.25">
      <c r="A448" s="1007"/>
      <c r="B448" s="1008"/>
      <c r="C448" s="1008"/>
      <c r="D448" s="1008"/>
      <c r="E448" s="1008"/>
      <c r="F448" s="1009"/>
      <c r="G448" s="1007"/>
      <c r="H448" s="1008"/>
      <c r="I448" s="1008"/>
      <c r="J448" s="1008"/>
      <c r="K448" s="1009"/>
    </row>
    <row r="449" spans="1:11" x14ac:dyDescent="0.25">
      <c r="A449" s="1007"/>
      <c r="B449" s="1008"/>
      <c r="C449" s="1008"/>
      <c r="D449" s="1008"/>
      <c r="E449" s="1008"/>
      <c r="F449" s="1009"/>
      <c r="G449" s="1007"/>
      <c r="H449" s="1008"/>
      <c r="I449" s="1008"/>
      <c r="J449" s="1008"/>
      <c r="K449" s="1009"/>
    </row>
    <row r="450" spans="1:11" x14ac:dyDescent="0.25">
      <c r="A450" s="1007"/>
      <c r="B450" s="1008"/>
      <c r="C450" s="1008"/>
      <c r="D450" s="1008"/>
      <c r="E450" s="1008"/>
      <c r="F450" s="1009"/>
      <c r="G450" s="1007"/>
      <c r="H450" s="1008"/>
      <c r="I450" s="1008"/>
      <c r="J450" s="1008"/>
      <c r="K450" s="1009"/>
    </row>
    <row r="451" spans="1:11" ht="15.75" thickBot="1" x14ac:dyDescent="0.3">
      <c r="A451" s="1007"/>
      <c r="B451" s="1008"/>
      <c r="C451" s="1008"/>
      <c r="D451" s="1008"/>
      <c r="E451" s="1008"/>
      <c r="F451" s="1009"/>
      <c r="G451" s="1007"/>
      <c r="H451" s="1008"/>
      <c r="I451" s="1008"/>
      <c r="J451" s="1008"/>
      <c r="K451" s="1009"/>
    </row>
    <row r="452" spans="1:11" x14ac:dyDescent="0.25">
      <c r="A452" s="1036" t="s">
        <v>1130</v>
      </c>
      <c r="B452" s="1037"/>
      <c r="C452" s="1037"/>
      <c r="D452" s="1037"/>
      <c r="E452" s="1037"/>
      <c r="F452" s="1038"/>
      <c r="G452" s="1036" t="s">
        <v>1131</v>
      </c>
      <c r="H452" s="1037"/>
      <c r="I452" s="1037"/>
      <c r="J452" s="1037"/>
      <c r="K452" s="1038"/>
    </row>
    <row r="453" spans="1:11" ht="15.75" thickBot="1" x14ac:dyDescent="0.3">
      <c r="A453" s="1039"/>
      <c r="B453" s="1040"/>
      <c r="C453" s="1040"/>
      <c r="D453" s="1040"/>
      <c r="E453" s="1040"/>
      <c r="F453" s="1041"/>
      <c r="G453" s="1039"/>
      <c r="H453" s="1040"/>
      <c r="I453" s="1040"/>
      <c r="J453" s="1040"/>
      <c r="K453" s="1041"/>
    </row>
    <row r="454" spans="1:11" x14ac:dyDescent="0.25">
      <c r="A454" s="1004" t="s">
        <v>610</v>
      </c>
      <c r="B454" s="1005"/>
      <c r="C454" s="1005"/>
      <c r="D454" s="1005"/>
      <c r="E454" s="1005"/>
      <c r="F454" s="1006"/>
      <c r="G454" s="1004" t="s">
        <v>611</v>
      </c>
      <c r="H454" s="1005"/>
      <c r="I454" s="1005"/>
      <c r="J454" s="1005"/>
      <c r="K454" s="1006"/>
    </row>
    <row r="455" spans="1:11" x14ac:dyDescent="0.25">
      <c r="A455" s="1007"/>
      <c r="B455" s="1008"/>
      <c r="C455" s="1008"/>
      <c r="D455" s="1008"/>
      <c r="E455" s="1008"/>
      <c r="F455" s="1009"/>
      <c r="G455" s="1007"/>
      <c r="H455" s="1008"/>
      <c r="I455" s="1008"/>
      <c r="J455" s="1008"/>
      <c r="K455" s="1009"/>
    </row>
    <row r="456" spans="1:11" x14ac:dyDescent="0.25">
      <c r="A456" s="1007"/>
      <c r="B456" s="1008"/>
      <c r="C456" s="1008"/>
      <c r="D456" s="1008"/>
      <c r="E456" s="1008"/>
      <c r="F456" s="1009"/>
      <c r="G456" s="1007"/>
      <c r="H456" s="1008"/>
      <c r="I456" s="1008"/>
      <c r="J456" s="1008"/>
      <c r="K456" s="1009"/>
    </row>
    <row r="457" spans="1:11" x14ac:dyDescent="0.25">
      <c r="A457" s="1007"/>
      <c r="B457" s="1008"/>
      <c r="C457" s="1008"/>
      <c r="D457" s="1008"/>
      <c r="E457" s="1008"/>
      <c r="F457" s="1009"/>
      <c r="G457" s="1007"/>
      <c r="H457" s="1008"/>
      <c r="I457" s="1008"/>
      <c r="J457" s="1008"/>
      <c r="K457" s="1009"/>
    </row>
    <row r="458" spans="1:11" x14ac:dyDescent="0.25">
      <c r="A458" s="1007"/>
      <c r="B458" s="1008"/>
      <c r="C458" s="1008"/>
      <c r="D458" s="1008"/>
      <c r="E458" s="1008"/>
      <c r="F458" s="1009"/>
      <c r="G458" s="1007"/>
      <c r="H458" s="1008"/>
      <c r="I458" s="1008"/>
      <c r="J458" s="1008"/>
      <c r="K458" s="1009"/>
    </row>
    <row r="459" spans="1:11" x14ac:dyDescent="0.25">
      <c r="A459" s="1007"/>
      <c r="B459" s="1008"/>
      <c r="C459" s="1008"/>
      <c r="D459" s="1008"/>
      <c r="E459" s="1008"/>
      <c r="F459" s="1009"/>
      <c r="G459" s="1007"/>
      <c r="H459" s="1008"/>
      <c r="I459" s="1008"/>
      <c r="J459" s="1008"/>
      <c r="K459" s="1009"/>
    </row>
    <row r="460" spans="1:11" x14ac:dyDescent="0.25">
      <c r="A460" s="1007"/>
      <c r="B460" s="1008"/>
      <c r="C460" s="1008"/>
      <c r="D460" s="1008"/>
      <c r="E460" s="1008"/>
      <c r="F460" s="1009"/>
      <c r="G460" s="1007"/>
      <c r="H460" s="1008"/>
      <c r="I460" s="1008"/>
      <c r="J460" s="1008"/>
      <c r="K460" s="1009"/>
    </row>
    <row r="461" spans="1:11" x14ac:dyDescent="0.25">
      <c r="A461" s="1007"/>
      <c r="B461" s="1008"/>
      <c r="C461" s="1008"/>
      <c r="D461" s="1008"/>
      <c r="E461" s="1008"/>
      <c r="F461" s="1009"/>
      <c r="G461" s="1007"/>
      <c r="H461" s="1008"/>
      <c r="I461" s="1008"/>
      <c r="J461" s="1008"/>
      <c r="K461" s="1009"/>
    </row>
    <row r="462" spans="1:11" x14ac:dyDescent="0.25">
      <c r="A462" s="1007"/>
      <c r="B462" s="1008"/>
      <c r="C462" s="1008"/>
      <c r="D462" s="1008"/>
      <c r="E462" s="1008"/>
      <c r="F462" s="1009"/>
      <c r="G462" s="1007"/>
      <c r="H462" s="1008"/>
      <c r="I462" s="1008"/>
      <c r="J462" s="1008"/>
      <c r="K462" s="1009"/>
    </row>
    <row r="463" spans="1:11" x14ac:dyDescent="0.25">
      <c r="A463" s="1007"/>
      <c r="B463" s="1008"/>
      <c r="C463" s="1008"/>
      <c r="D463" s="1008"/>
      <c r="E463" s="1008"/>
      <c r="F463" s="1009"/>
      <c r="G463" s="1007"/>
      <c r="H463" s="1008"/>
      <c r="I463" s="1008"/>
      <c r="J463" s="1008"/>
      <c r="K463" s="1009"/>
    </row>
    <row r="464" spans="1:11" x14ac:dyDescent="0.25">
      <c r="A464" s="1007"/>
      <c r="B464" s="1008"/>
      <c r="C464" s="1008"/>
      <c r="D464" s="1008"/>
      <c r="E464" s="1008"/>
      <c r="F464" s="1009"/>
      <c r="G464" s="1007"/>
      <c r="H464" s="1008"/>
      <c r="I464" s="1008"/>
      <c r="J464" s="1008"/>
      <c r="K464" s="1009"/>
    </row>
    <row r="465" spans="1:11" x14ac:dyDescent="0.25">
      <c r="A465" s="1007"/>
      <c r="B465" s="1008"/>
      <c r="C465" s="1008"/>
      <c r="D465" s="1008"/>
      <c r="E465" s="1008"/>
      <c r="F465" s="1009"/>
      <c r="G465" s="1007"/>
      <c r="H465" s="1008"/>
      <c r="I465" s="1008"/>
      <c r="J465" s="1008"/>
      <c r="K465" s="1009"/>
    </row>
    <row r="466" spans="1:11" x14ac:dyDescent="0.25">
      <c r="A466" s="1007"/>
      <c r="B466" s="1008"/>
      <c r="C466" s="1008"/>
      <c r="D466" s="1008"/>
      <c r="E466" s="1008"/>
      <c r="F466" s="1009"/>
      <c r="G466" s="1007"/>
      <c r="H466" s="1008"/>
      <c r="I466" s="1008"/>
      <c r="J466" s="1008"/>
      <c r="K466" s="1009"/>
    </row>
    <row r="467" spans="1:11" ht="15.75" thickBot="1" x14ac:dyDescent="0.3">
      <c r="A467" s="1007"/>
      <c r="B467" s="1008"/>
      <c r="C467" s="1008"/>
      <c r="D467" s="1008"/>
      <c r="E467" s="1008"/>
      <c r="F467" s="1009"/>
      <c r="G467" s="1007"/>
      <c r="H467" s="1008"/>
      <c r="I467" s="1008"/>
      <c r="J467" s="1008"/>
      <c r="K467" s="1009"/>
    </row>
    <row r="468" spans="1:11" x14ac:dyDescent="0.25">
      <c r="A468" s="1036" t="s">
        <v>1132</v>
      </c>
      <c r="B468" s="1037"/>
      <c r="C468" s="1037"/>
      <c r="D468" s="1037"/>
      <c r="E468" s="1037"/>
      <c r="F468" s="1038"/>
      <c r="G468" s="1036" t="s">
        <v>1132</v>
      </c>
      <c r="H468" s="1037"/>
      <c r="I468" s="1037"/>
      <c r="J468" s="1037"/>
      <c r="K468" s="1038"/>
    </row>
    <row r="469" spans="1:11" ht="15.75" thickBot="1" x14ac:dyDescent="0.3">
      <c r="A469" s="1039"/>
      <c r="B469" s="1040"/>
      <c r="C469" s="1040"/>
      <c r="D469" s="1040"/>
      <c r="E469" s="1040"/>
      <c r="F469" s="1041"/>
      <c r="G469" s="1039"/>
      <c r="H469" s="1040"/>
      <c r="I469" s="1040"/>
      <c r="J469" s="1040"/>
      <c r="K469" s="1041"/>
    </row>
  </sheetData>
  <mergeCells count="123">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98:F211"/>
    <mergeCell ref="G198:K211"/>
    <mergeCell ref="A212:F213"/>
    <mergeCell ref="G212:K213"/>
    <mergeCell ref="A214:F227"/>
    <mergeCell ref="G214:K227"/>
    <mergeCell ref="A180:F181"/>
    <mergeCell ref="G180:K181"/>
    <mergeCell ref="A182:F195"/>
    <mergeCell ref="G182:K195"/>
    <mergeCell ref="A196:F197"/>
    <mergeCell ref="G196:K197"/>
    <mergeCell ref="A246:F259"/>
    <mergeCell ref="G246:K259"/>
    <mergeCell ref="A260:F261"/>
    <mergeCell ref="G260:K261"/>
    <mergeCell ref="A262:F275"/>
    <mergeCell ref="G262:K275"/>
    <mergeCell ref="A228:F229"/>
    <mergeCell ref="G228:K229"/>
    <mergeCell ref="A230:F243"/>
    <mergeCell ref="G230:K243"/>
    <mergeCell ref="A244:F245"/>
    <mergeCell ref="G244:K245"/>
    <mergeCell ref="A294:F307"/>
    <mergeCell ref="G294:K307"/>
    <mergeCell ref="A308:F309"/>
    <mergeCell ref="G308:K309"/>
    <mergeCell ref="A310:F323"/>
    <mergeCell ref="G310:K323"/>
    <mergeCell ref="A276:F277"/>
    <mergeCell ref="G276:K277"/>
    <mergeCell ref="A278:F291"/>
    <mergeCell ref="G278:K291"/>
    <mergeCell ref="A292:F293"/>
    <mergeCell ref="G292:K293"/>
    <mergeCell ref="A342:F355"/>
    <mergeCell ref="G342:K355"/>
    <mergeCell ref="A356:F357"/>
    <mergeCell ref="G356:K357"/>
    <mergeCell ref="A358:F371"/>
    <mergeCell ref="G358:K371"/>
    <mergeCell ref="A324:F325"/>
    <mergeCell ref="G324:K325"/>
    <mergeCell ref="A326:F339"/>
    <mergeCell ref="G326:K339"/>
    <mergeCell ref="A340:F341"/>
    <mergeCell ref="G340:K34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468:F469"/>
    <mergeCell ref="G468:K469"/>
    <mergeCell ref="A438:F451"/>
    <mergeCell ref="G438:K451"/>
    <mergeCell ref="A452:F453"/>
    <mergeCell ref="G452:K453"/>
    <mergeCell ref="A454:F467"/>
    <mergeCell ref="G454:K467"/>
    <mergeCell ref="A420:F421"/>
    <mergeCell ref="G420:K421"/>
    <mergeCell ref="A422:F435"/>
    <mergeCell ref="G422:K435"/>
    <mergeCell ref="A436:F437"/>
    <mergeCell ref="G436:K4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H70" sqref="H70:L83"/>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8.42578125" style="126" customWidth="1"/>
    <col min="8" max="8" width="8.5703125" style="126" customWidth="1"/>
    <col min="9" max="9" width="20.28515625" style="126" customWidth="1"/>
    <col min="10" max="10" width="9.140625" style="126" customWidth="1"/>
    <col min="11" max="11" width="6.28515625" style="126" customWidth="1"/>
    <col min="12" max="12" width="8" style="126" customWidth="1"/>
    <col min="13" max="13" width="11.42578125" style="126" customWidth="1"/>
    <col min="14" max="16384" width="11.42578125" style="126"/>
  </cols>
  <sheetData>
    <row r="1" spans="2:12" ht="27.75" customHeight="1" x14ac:dyDescent="0.25">
      <c r="B1" s="1010" t="s">
        <v>329</v>
      </c>
      <c r="C1" s="1011"/>
      <c r="D1" s="1011"/>
      <c r="E1" s="1011"/>
      <c r="F1" s="1011"/>
      <c r="G1" s="1011"/>
      <c r="H1" s="1011"/>
      <c r="I1" s="1011"/>
      <c r="J1" s="1011"/>
      <c r="K1" s="1011"/>
      <c r="L1" s="1012"/>
    </row>
    <row r="2" spans="2:12" ht="11.25" customHeight="1" x14ac:dyDescent="0.25">
      <c r="B2" s="1013"/>
      <c r="C2" s="1014"/>
      <c r="D2" s="1014"/>
      <c r="E2" s="1014"/>
      <c r="F2" s="1014"/>
      <c r="G2" s="1014"/>
      <c r="H2" s="1014"/>
      <c r="I2" s="1014"/>
      <c r="J2" s="1014"/>
      <c r="K2" s="1014"/>
      <c r="L2" s="1015"/>
    </row>
    <row r="3" spans="2:12" ht="24.95" customHeight="1" x14ac:dyDescent="0.25">
      <c r="B3" s="1146" t="s">
        <v>375</v>
      </c>
      <c r="C3" s="1017"/>
      <c r="D3" s="1017"/>
      <c r="E3" s="1018"/>
      <c r="F3" s="153">
        <v>44069</v>
      </c>
      <c r="G3" s="1016" t="s">
        <v>376</v>
      </c>
      <c r="H3" s="1017"/>
      <c r="I3" s="1018"/>
      <c r="J3" s="1096">
        <v>44075</v>
      </c>
      <c r="K3" s="1017"/>
      <c r="L3" s="1147"/>
    </row>
    <row r="4" spans="2:12" ht="24.95" customHeight="1" x14ac:dyDescent="0.25">
      <c r="B4" s="1022" t="s">
        <v>327</v>
      </c>
      <c r="C4" s="1023"/>
      <c r="D4" s="1023"/>
      <c r="E4" s="1023"/>
      <c r="F4" s="1023"/>
      <c r="G4" s="1023"/>
      <c r="H4" s="1024"/>
      <c r="I4" s="193" t="s">
        <v>592</v>
      </c>
      <c r="J4" s="193" t="s">
        <v>2</v>
      </c>
      <c r="K4" s="1148" t="s">
        <v>0</v>
      </c>
      <c r="L4" s="1149"/>
    </row>
    <row r="5" spans="2:12" ht="24.95" customHeight="1" x14ac:dyDescent="0.25">
      <c r="B5" s="1025"/>
      <c r="C5" s="1026"/>
      <c r="D5" s="1026"/>
      <c r="E5" s="1026"/>
      <c r="F5" s="1026"/>
      <c r="G5" s="1026"/>
      <c r="H5" s="1027"/>
      <c r="I5" s="192" t="s">
        <v>593</v>
      </c>
      <c r="J5" s="193">
        <v>2</v>
      </c>
      <c r="K5" s="1148" t="s">
        <v>377</v>
      </c>
      <c r="L5" s="1149"/>
    </row>
    <row r="6" spans="2:12" ht="15.75" customHeight="1" x14ac:dyDescent="0.25">
      <c r="B6" s="1007" t="s">
        <v>546</v>
      </c>
      <c r="C6" s="1008"/>
      <c r="D6" s="1008"/>
      <c r="E6" s="1008"/>
      <c r="F6" s="1008"/>
      <c r="G6" s="1009"/>
      <c r="H6" s="1007" t="s">
        <v>547</v>
      </c>
      <c r="I6" s="1008"/>
      <c r="J6" s="1008"/>
      <c r="K6" s="1008"/>
      <c r="L6" s="1009"/>
    </row>
    <row r="7" spans="2:12" x14ac:dyDescent="0.25">
      <c r="B7" s="1007"/>
      <c r="C7" s="1008"/>
      <c r="D7" s="1008"/>
      <c r="E7" s="1008"/>
      <c r="F7" s="1008"/>
      <c r="G7" s="1009"/>
      <c r="H7" s="1007"/>
      <c r="I7" s="1008"/>
      <c r="J7" s="1008"/>
      <c r="K7" s="1008"/>
      <c r="L7" s="1009"/>
    </row>
    <row r="8" spans="2:12" x14ac:dyDescent="0.25">
      <c r="B8" s="1007"/>
      <c r="C8" s="1008"/>
      <c r="D8" s="1008"/>
      <c r="E8" s="1008"/>
      <c r="F8" s="1008"/>
      <c r="G8" s="1009"/>
      <c r="H8" s="1007"/>
      <c r="I8" s="1008"/>
      <c r="J8" s="1008"/>
      <c r="K8" s="1008"/>
      <c r="L8" s="1009"/>
    </row>
    <row r="9" spans="2:12" x14ac:dyDescent="0.25">
      <c r="B9" s="1007"/>
      <c r="C9" s="1008"/>
      <c r="D9" s="1008"/>
      <c r="E9" s="1008"/>
      <c r="F9" s="1008"/>
      <c r="G9" s="1009"/>
      <c r="H9" s="1007"/>
      <c r="I9" s="1008"/>
      <c r="J9" s="1008"/>
      <c r="K9" s="1008"/>
      <c r="L9" s="1009"/>
    </row>
    <row r="10" spans="2:12" x14ac:dyDescent="0.25">
      <c r="B10" s="1007"/>
      <c r="C10" s="1008"/>
      <c r="D10" s="1008"/>
      <c r="E10" s="1008"/>
      <c r="F10" s="1008"/>
      <c r="G10" s="1009"/>
      <c r="H10" s="1007"/>
      <c r="I10" s="1008"/>
      <c r="J10" s="1008"/>
      <c r="K10" s="1008"/>
      <c r="L10" s="1009"/>
    </row>
    <row r="11" spans="2:12" x14ac:dyDescent="0.25">
      <c r="B11" s="1007"/>
      <c r="C11" s="1008"/>
      <c r="D11" s="1008"/>
      <c r="E11" s="1008"/>
      <c r="F11" s="1008"/>
      <c r="G11" s="1009"/>
      <c r="H11" s="1007"/>
      <c r="I11" s="1008"/>
      <c r="J11" s="1008"/>
      <c r="K11" s="1008"/>
      <c r="L11" s="1009"/>
    </row>
    <row r="12" spans="2:12" x14ac:dyDescent="0.25">
      <c r="B12" s="1007"/>
      <c r="C12" s="1008"/>
      <c r="D12" s="1008"/>
      <c r="E12" s="1008"/>
      <c r="F12" s="1008"/>
      <c r="G12" s="1009"/>
      <c r="H12" s="1007"/>
      <c r="I12" s="1008"/>
      <c r="J12" s="1008"/>
      <c r="K12" s="1008"/>
      <c r="L12" s="1009"/>
    </row>
    <row r="13" spans="2:12" x14ac:dyDescent="0.25">
      <c r="B13" s="1007"/>
      <c r="C13" s="1008"/>
      <c r="D13" s="1008"/>
      <c r="E13" s="1008"/>
      <c r="F13" s="1008"/>
      <c r="G13" s="1009"/>
      <c r="H13" s="1007"/>
      <c r="I13" s="1008"/>
      <c r="J13" s="1008"/>
      <c r="K13" s="1008"/>
      <c r="L13" s="1009"/>
    </row>
    <row r="14" spans="2:12" x14ac:dyDescent="0.25">
      <c r="B14" s="1007"/>
      <c r="C14" s="1008"/>
      <c r="D14" s="1008"/>
      <c r="E14" s="1008"/>
      <c r="F14" s="1008"/>
      <c r="G14" s="1009"/>
      <c r="H14" s="1007"/>
      <c r="I14" s="1008"/>
      <c r="J14" s="1008"/>
      <c r="K14" s="1008"/>
      <c r="L14" s="1009"/>
    </row>
    <row r="15" spans="2:12" x14ac:dyDescent="0.25">
      <c r="B15" s="1007"/>
      <c r="C15" s="1008"/>
      <c r="D15" s="1008"/>
      <c r="E15" s="1008"/>
      <c r="F15" s="1008"/>
      <c r="G15" s="1009"/>
      <c r="H15" s="1007"/>
      <c r="I15" s="1008"/>
      <c r="J15" s="1008"/>
      <c r="K15" s="1008"/>
      <c r="L15" s="1009"/>
    </row>
    <row r="16" spans="2:12" x14ac:dyDescent="0.25">
      <c r="B16" s="1007"/>
      <c r="C16" s="1008"/>
      <c r="D16" s="1008"/>
      <c r="E16" s="1008"/>
      <c r="F16" s="1008"/>
      <c r="G16" s="1009"/>
      <c r="H16" s="1007"/>
      <c r="I16" s="1008"/>
      <c r="J16" s="1008"/>
      <c r="K16" s="1008"/>
      <c r="L16" s="1009"/>
    </row>
    <row r="17" spans="2:12" x14ac:dyDescent="0.25">
      <c r="B17" s="1007"/>
      <c r="C17" s="1008"/>
      <c r="D17" s="1008"/>
      <c r="E17" s="1008"/>
      <c r="F17" s="1008"/>
      <c r="G17" s="1009"/>
      <c r="H17" s="1007"/>
      <c r="I17" s="1008"/>
      <c r="J17" s="1008"/>
      <c r="K17" s="1008"/>
      <c r="L17" s="1009"/>
    </row>
    <row r="18" spans="2:12" x14ac:dyDescent="0.25">
      <c r="B18" s="1007"/>
      <c r="C18" s="1008"/>
      <c r="D18" s="1008"/>
      <c r="E18" s="1008"/>
      <c r="F18" s="1008"/>
      <c r="G18" s="1009"/>
      <c r="H18" s="1007"/>
      <c r="I18" s="1008"/>
      <c r="J18" s="1008"/>
      <c r="K18" s="1008"/>
      <c r="L18" s="1009"/>
    </row>
    <row r="19" spans="2:12" ht="15.75" thickBot="1" x14ac:dyDescent="0.3">
      <c r="B19" s="1007"/>
      <c r="C19" s="1008"/>
      <c r="D19" s="1008"/>
      <c r="E19" s="1008"/>
      <c r="F19" s="1008"/>
      <c r="G19" s="1009"/>
      <c r="H19" s="1007"/>
      <c r="I19" s="1008"/>
      <c r="J19" s="1008"/>
      <c r="K19" s="1008"/>
      <c r="L19" s="1009"/>
    </row>
    <row r="20" spans="2:12" x14ac:dyDescent="0.25">
      <c r="B20" s="992" t="s">
        <v>1177</v>
      </c>
      <c r="C20" s="993"/>
      <c r="D20" s="993"/>
      <c r="E20" s="993"/>
      <c r="F20" s="993"/>
      <c r="G20" s="994"/>
      <c r="H20" s="998" t="s">
        <v>1178</v>
      </c>
      <c r="I20" s="999"/>
      <c r="J20" s="999"/>
      <c r="K20" s="999"/>
      <c r="L20" s="1000"/>
    </row>
    <row r="21" spans="2:12" ht="18" customHeight="1" thickBot="1" x14ac:dyDescent="0.3">
      <c r="B21" s="995"/>
      <c r="C21" s="996"/>
      <c r="D21" s="996"/>
      <c r="E21" s="996"/>
      <c r="F21" s="996"/>
      <c r="G21" s="997"/>
      <c r="H21" s="1001"/>
      <c r="I21" s="1002"/>
      <c r="J21" s="1002"/>
      <c r="K21" s="1002"/>
      <c r="L21" s="1003"/>
    </row>
    <row r="22" spans="2:12" ht="15.75" customHeight="1" x14ac:dyDescent="0.25">
      <c r="B22" s="1004" t="s">
        <v>608</v>
      </c>
      <c r="C22" s="1005"/>
      <c r="D22" s="1005"/>
      <c r="E22" s="1005"/>
      <c r="F22" s="1005"/>
      <c r="G22" s="1006"/>
      <c r="H22" s="1004" t="s">
        <v>609</v>
      </c>
      <c r="I22" s="1005"/>
      <c r="J22" s="1005"/>
      <c r="K22" s="1005"/>
      <c r="L22" s="1006"/>
    </row>
    <row r="23" spans="2:12" x14ac:dyDescent="0.25">
      <c r="B23" s="1007"/>
      <c r="C23" s="1008"/>
      <c r="D23" s="1008"/>
      <c r="E23" s="1008"/>
      <c r="F23" s="1008"/>
      <c r="G23" s="1009"/>
      <c r="H23" s="1007"/>
      <c r="I23" s="1008"/>
      <c r="J23" s="1008"/>
      <c r="K23" s="1008"/>
      <c r="L23" s="1009"/>
    </row>
    <row r="24" spans="2:12" x14ac:dyDescent="0.25">
      <c r="B24" s="1007"/>
      <c r="C24" s="1008"/>
      <c r="D24" s="1008"/>
      <c r="E24" s="1008"/>
      <c r="F24" s="1008"/>
      <c r="G24" s="1009"/>
      <c r="H24" s="1007"/>
      <c r="I24" s="1008"/>
      <c r="J24" s="1008"/>
      <c r="K24" s="1008"/>
      <c r="L24" s="1009"/>
    </row>
    <row r="25" spans="2:12" x14ac:dyDescent="0.25">
      <c r="B25" s="1007"/>
      <c r="C25" s="1008"/>
      <c r="D25" s="1008"/>
      <c r="E25" s="1008"/>
      <c r="F25" s="1008"/>
      <c r="G25" s="1009"/>
      <c r="H25" s="1007"/>
      <c r="I25" s="1008"/>
      <c r="J25" s="1008"/>
      <c r="K25" s="1008"/>
      <c r="L25" s="1009"/>
    </row>
    <row r="26" spans="2:12" x14ac:dyDescent="0.25">
      <c r="B26" s="1007"/>
      <c r="C26" s="1008"/>
      <c r="D26" s="1008"/>
      <c r="E26" s="1008"/>
      <c r="F26" s="1008"/>
      <c r="G26" s="1009"/>
      <c r="H26" s="1007"/>
      <c r="I26" s="1008"/>
      <c r="J26" s="1008"/>
      <c r="K26" s="1008"/>
      <c r="L26" s="1009"/>
    </row>
    <row r="27" spans="2:12" x14ac:dyDescent="0.25">
      <c r="B27" s="1007"/>
      <c r="C27" s="1008"/>
      <c r="D27" s="1008"/>
      <c r="E27" s="1008"/>
      <c r="F27" s="1008"/>
      <c r="G27" s="1009"/>
      <c r="H27" s="1007"/>
      <c r="I27" s="1008"/>
      <c r="J27" s="1008"/>
      <c r="K27" s="1008"/>
      <c r="L27" s="1009"/>
    </row>
    <row r="28" spans="2:12" x14ac:dyDescent="0.25">
      <c r="B28" s="1007"/>
      <c r="C28" s="1008"/>
      <c r="D28" s="1008"/>
      <c r="E28" s="1008"/>
      <c r="F28" s="1008"/>
      <c r="G28" s="1009"/>
      <c r="H28" s="1007"/>
      <c r="I28" s="1008"/>
      <c r="J28" s="1008"/>
      <c r="K28" s="1008"/>
      <c r="L28" s="1009"/>
    </row>
    <row r="29" spans="2:12" x14ac:dyDescent="0.25">
      <c r="B29" s="1007"/>
      <c r="C29" s="1008"/>
      <c r="D29" s="1008"/>
      <c r="E29" s="1008"/>
      <c r="F29" s="1008"/>
      <c r="G29" s="1009"/>
      <c r="H29" s="1007"/>
      <c r="I29" s="1008"/>
      <c r="J29" s="1008"/>
      <c r="K29" s="1008"/>
      <c r="L29" s="1009"/>
    </row>
    <row r="30" spans="2:12" x14ac:dyDescent="0.25">
      <c r="B30" s="1007"/>
      <c r="C30" s="1008"/>
      <c r="D30" s="1008"/>
      <c r="E30" s="1008"/>
      <c r="F30" s="1008"/>
      <c r="G30" s="1009"/>
      <c r="H30" s="1007"/>
      <c r="I30" s="1008"/>
      <c r="J30" s="1008"/>
      <c r="K30" s="1008"/>
      <c r="L30" s="1009"/>
    </row>
    <row r="31" spans="2:12" x14ac:dyDescent="0.25">
      <c r="B31" s="1007"/>
      <c r="C31" s="1008"/>
      <c r="D31" s="1008"/>
      <c r="E31" s="1008"/>
      <c r="F31" s="1008"/>
      <c r="G31" s="1009"/>
      <c r="H31" s="1007"/>
      <c r="I31" s="1008"/>
      <c r="J31" s="1008"/>
      <c r="K31" s="1008"/>
      <c r="L31" s="1009"/>
    </row>
    <row r="32" spans="2:12" x14ac:dyDescent="0.25">
      <c r="B32" s="1007"/>
      <c r="C32" s="1008"/>
      <c r="D32" s="1008"/>
      <c r="E32" s="1008"/>
      <c r="F32" s="1008"/>
      <c r="G32" s="1009"/>
      <c r="H32" s="1007"/>
      <c r="I32" s="1008"/>
      <c r="J32" s="1008"/>
      <c r="K32" s="1008"/>
      <c r="L32" s="1009"/>
    </row>
    <row r="33" spans="2:12" x14ac:dyDescent="0.25">
      <c r="B33" s="1007"/>
      <c r="C33" s="1008"/>
      <c r="D33" s="1008"/>
      <c r="E33" s="1008"/>
      <c r="F33" s="1008"/>
      <c r="G33" s="1009"/>
      <c r="H33" s="1007"/>
      <c r="I33" s="1008"/>
      <c r="J33" s="1008"/>
      <c r="K33" s="1008"/>
      <c r="L33" s="1009"/>
    </row>
    <row r="34" spans="2:12" x14ac:dyDescent="0.25">
      <c r="B34" s="1007"/>
      <c r="C34" s="1008"/>
      <c r="D34" s="1008"/>
      <c r="E34" s="1008"/>
      <c r="F34" s="1008"/>
      <c r="G34" s="1009"/>
      <c r="H34" s="1007"/>
      <c r="I34" s="1008"/>
      <c r="J34" s="1008"/>
      <c r="K34" s="1008"/>
      <c r="L34" s="1009"/>
    </row>
    <row r="35" spans="2:12" ht="15.75" thickBot="1" x14ac:dyDescent="0.3">
      <c r="B35" s="1007"/>
      <c r="C35" s="1008"/>
      <c r="D35" s="1008"/>
      <c r="E35" s="1008"/>
      <c r="F35" s="1008"/>
      <c r="G35" s="1009"/>
      <c r="H35" s="1007"/>
      <c r="I35" s="1008"/>
      <c r="J35" s="1008"/>
      <c r="K35" s="1008"/>
      <c r="L35" s="1009"/>
    </row>
    <row r="36" spans="2:12" x14ac:dyDescent="0.25">
      <c r="B36" s="998" t="s">
        <v>1179</v>
      </c>
      <c r="C36" s="999"/>
      <c r="D36" s="999"/>
      <c r="E36" s="999"/>
      <c r="F36" s="999"/>
      <c r="G36" s="1000"/>
      <c r="H36" s="998" t="s">
        <v>1180</v>
      </c>
      <c r="I36" s="999"/>
      <c r="J36" s="999"/>
      <c r="K36" s="999"/>
      <c r="L36" s="1000"/>
    </row>
    <row r="37" spans="2:12" ht="18" customHeight="1" thickBot="1" x14ac:dyDescent="0.3">
      <c r="B37" s="1001"/>
      <c r="C37" s="1002"/>
      <c r="D37" s="1002"/>
      <c r="E37" s="1002"/>
      <c r="F37" s="1002"/>
      <c r="G37" s="1003"/>
      <c r="H37" s="1001"/>
      <c r="I37" s="1002"/>
      <c r="J37" s="1002"/>
      <c r="K37" s="1002"/>
      <c r="L37" s="1003"/>
    </row>
    <row r="38" spans="2:12" x14ac:dyDescent="0.25">
      <c r="B38" s="1004" t="s">
        <v>610</v>
      </c>
      <c r="C38" s="1005"/>
      <c r="D38" s="1005"/>
      <c r="E38" s="1005"/>
      <c r="F38" s="1005"/>
      <c r="G38" s="1006"/>
      <c r="H38" s="1004" t="s">
        <v>611</v>
      </c>
      <c r="I38" s="1005"/>
      <c r="J38" s="1005"/>
      <c r="K38" s="1005"/>
      <c r="L38" s="1006"/>
    </row>
    <row r="39" spans="2:12" x14ac:dyDescent="0.25">
      <c r="B39" s="1007"/>
      <c r="C39" s="1008"/>
      <c r="D39" s="1008"/>
      <c r="E39" s="1008"/>
      <c r="F39" s="1008"/>
      <c r="G39" s="1009"/>
      <c r="H39" s="1007"/>
      <c r="I39" s="1008"/>
      <c r="J39" s="1008"/>
      <c r="K39" s="1008"/>
      <c r="L39" s="1009"/>
    </row>
    <row r="40" spans="2:12" x14ac:dyDescent="0.25">
      <c r="B40" s="1007"/>
      <c r="C40" s="1008"/>
      <c r="D40" s="1008"/>
      <c r="E40" s="1008"/>
      <c r="F40" s="1008"/>
      <c r="G40" s="1009"/>
      <c r="H40" s="1007"/>
      <c r="I40" s="1008"/>
      <c r="J40" s="1008"/>
      <c r="K40" s="1008"/>
      <c r="L40" s="1009"/>
    </row>
    <row r="41" spans="2:12" x14ac:dyDescent="0.25">
      <c r="B41" s="1007"/>
      <c r="C41" s="1008"/>
      <c r="D41" s="1008"/>
      <c r="E41" s="1008"/>
      <c r="F41" s="1008"/>
      <c r="G41" s="1009"/>
      <c r="H41" s="1007"/>
      <c r="I41" s="1008"/>
      <c r="J41" s="1008"/>
      <c r="K41" s="1008"/>
      <c r="L41" s="1009"/>
    </row>
    <row r="42" spans="2:12" x14ac:dyDescent="0.25">
      <c r="B42" s="1007"/>
      <c r="C42" s="1008"/>
      <c r="D42" s="1008"/>
      <c r="E42" s="1008"/>
      <c r="F42" s="1008"/>
      <c r="G42" s="1009"/>
      <c r="H42" s="1007"/>
      <c r="I42" s="1008"/>
      <c r="J42" s="1008"/>
      <c r="K42" s="1008"/>
      <c r="L42" s="1009"/>
    </row>
    <row r="43" spans="2:12" x14ac:dyDescent="0.25">
      <c r="B43" s="1007"/>
      <c r="C43" s="1008"/>
      <c r="D43" s="1008"/>
      <c r="E43" s="1008"/>
      <c r="F43" s="1008"/>
      <c r="G43" s="1009"/>
      <c r="H43" s="1007"/>
      <c r="I43" s="1008"/>
      <c r="J43" s="1008"/>
      <c r="K43" s="1008"/>
      <c r="L43" s="1009"/>
    </row>
    <row r="44" spans="2:12" x14ac:dyDescent="0.25">
      <c r="B44" s="1007"/>
      <c r="C44" s="1008"/>
      <c r="D44" s="1008"/>
      <c r="E44" s="1008"/>
      <c r="F44" s="1008"/>
      <c r="G44" s="1009"/>
      <c r="H44" s="1007"/>
      <c r="I44" s="1008"/>
      <c r="J44" s="1008"/>
      <c r="K44" s="1008"/>
      <c r="L44" s="1009"/>
    </row>
    <row r="45" spans="2:12" x14ac:dyDescent="0.25">
      <c r="B45" s="1007"/>
      <c r="C45" s="1008"/>
      <c r="D45" s="1008"/>
      <c r="E45" s="1008"/>
      <c r="F45" s="1008"/>
      <c r="G45" s="1009"/>
      <c r="H45" s="1007"/>
      <c r="I45" s="1008"/>
      <c r="J45" s="1008"/>
      <c r="K45" s="1008"/>
      <c r="L45" s="1009"/>
    </row>
    <row r="46" spans="2:12" x14ac:dyDescent="0.25">
      <c r="B46" s="1007"/>
      <c r="C46" s="1008"/>
      <c r="D46" s="1008"/>
      <c r="E46" s="1008"/>
      <c r="F46" s="1008"/>
      <c r="G46" s="1009"/>
      <c r="H46" s="1007"/>
      <c r="I46" s="1008"/>
      <c r="J46" s="1008"/>
      <c r="K46" s="1008"/>
      <c r="L46" s="1009"/>
    </row>
    <row r="47" spans="2:12" x14ac:dyDescent="0.25">
      <c r="B47" s="1007"/>
      <c r="C47" s="1008"/>
      <c r="D47" s="1008"/>
      <c r="E47" s="1008"/>
      <c r="F47" s="1008"/>
      <c r="G47" s="1009"/>
      <c r="H47" s="1007"/>
      <c r="I47" s="1008"/>
      <c r="J47" s="1008"/>
      <c r="K47" s="1008"/>
      <c r="L47" s="1009"/>
    </row>
    <row r="48" spans="2:12" x14ac:dyDescent="0.25">
      <c r="B48" s="1007"/>
      <c r="C48" s="1008"/>
      <c r="D48" s="1008"/>
      <c r="E48" s="1008"/>
      <c r="F48" s="1008"/>
      <c r="G48" s="1009"/>
      <c r="H48" s="1007"/>
      <c r="I48" s="1008"/>
      <c r="J48" s="1008"/>
      <c r="K48" s="1008"/>
      <c r="L48" s="1009"/>
    </row>
    <row r="49" spans="2:12" x14ac:dyDescent="0.25">
      <c r="B49" s="1007"/>
      <c r="C49" s="1008"/>
      <c r="D49" s="1008"/>
      <c r="E49" s="1008"/>
      <c r="F49" s="1008"/>
      <c r="G49" s="1009"/>
      <c r="H49" s="1007"/>
      <c r="I49" s="1008"/>
      <c r="J49" s="1008"/>
      <c r="K49" s="1008"/>
      <c r="L49" s="1009"/>
    </row>
    <row r="50" spans="2:12" x14ac:dyDescent="0.25">
      <c r="B50" s="1007"/>
      <c r="C50" s="1008"/>
      <c r="D50" s="1008"/>
      <c r="E50" s="1008"/>
      <c r="F50" s="1008"/>
      <c r="G50" s="1009"/>
      <c r="H50" s="1007"/>
      <c r="I50" s="1008"/>
      <c r="J50" s="1008"/>
      <c r="K50" s="1008"/>
      <c r="L50" s="1009"/>
    </row>
    <row r="51" spans="2:12" ht="15.75" thickBot="1" x14ac:dyDescent="0.3">
      <c r="B51" s="1007"/>
      <c r="C51" s="1008"/>
      <c r="D51" s="1008"/>
      <c r="E51" s="1008"/>
      <c r="F51" s="1008"/>
      <c r="G51" s="1009"/>
      <c r="H51" s="1007"/>
      <c r="I51" s="1008"/>
      <c r="J51" s="1008"/>
      <c r="K51" s="1008"/>
      <c r="L51" s="1009"/>
    </row>
    <row r="52" spans="2:12" ht="15" customHeight="1" x14ac:dyDescent="0.25">
      <c r="B52" s="1140" t="s">
        <v>1181</v>
      </c>
      <c r="C52" s="1141"/>
      <c r="D52" s="1141"/>
      <c r="E52" s="1141"/>
      <c r="F52" s="1141"/>
      <c r="G52" s="1142"/>
      <c r="H52" s="1140" t="s">
        <v>1182</v>
      </c>
      <c r="I52" s="1141"/>
      <c r="J52" s="1141"/>
      <c r="K52" s="1141"/>
      <c r="L52" s="1142"/>
    </row>
    <row r="53" spans="2:12" ht="15.75" thickBot="1" x14ac:dyDescent="0.3">
      <c r="B53" s="1143"/>
      <c r="C53" s="1144"/>
      <c r="D53" s="1144"/>
      <c r="E53" s="1144"/>
      <c r="F53" s="1144"/>
      <c r="G53" s="1145"/>
      <c r="H53" s="1143"/>
      <c r="I53" s="1144"/>
      <c r="J53" s="1144"/>
      <c r="K53" s="1144"/>
      <c r="L53" s="1145"/>
    </row>
    <row r="54" spans="2:12" x14ac:dyDescent="0.25">
      <c r="B54" s="1004" t="s">
        <v>610</v>
      </c>
      <c r="C54" s="1005"/>
      <c r="D54" s="1005"/>
      <c r="E54" s="1005"/>
      <c r="F54" s="1005"/>
      <c r="G54" s="1006"/>
      <c r="H54" s="1004" t="s">
        <v>611</v>
      </c>
      <c r="I54" s="1005"/>
      <c r="J54" s="1005"/>
      <c r="K54" s="1005"/>
      <c r="L54" s="1006"/>
    </row>
    <row r="55" spans="2:12" x14ac:dyDescent="0.25">
      <c r="B55" s="1007"/>
      <c r="C55" s="1008"/>
      <c r="D55" s="1008"/>
      <c r="E55" s="1008"/>
      <c r="F55" s="1008"/>
      <c r="G55" s="1009"/>
      <c r="H55" s="1007"/>
      <c r="I55" s="1008"/>
      <c r="J55" s="1008"/>
      <c r="K55" s="1008"/>
      <c r="L55" s="1009"/>
    </row>
    <row r="56" spans="2:12" x14ac:dyDescent="0.25">
      <c r="B56" s="1007"/>
      <c r="C56" s="1008"/>
      <c r="D56" s="1008"/>
      <c r="E56" s="1008"/>
      <c r="F56" s="1008"/>
      <c r="G56" s="1009"/>
      <c r="H56" s="1007"/>
      <c r="I56" s="1008"/>
      <c r="J56" s="1008"/>
      <c r="K56" s="1008"/>
      <c r="L56" s="1009"/>
    </row>
    <row r="57" spans="2:12" x14ac:dyDescent="0.25">
      <c r="B57" s="1007"/>
      <c r="C57" s="1008"/>
      <c r="D57" s="1008"/>
      <c r="E57" s="1008"/>
      <c r="F57" s="1008"/>
      <c r="G57" s="1009"/>
      <c r="H57" s="1007"/>
      <c r="I57" s="1008"/>
      <c r="J57" s="1008"/>
      <c r="K57" s="1008"/>
      <c r="L57" s="1009"/>
    </row>
    <row r="58" spans="2:12" x14ac:dyDescent="0.25">
      <c r="B58" s="1007"/>
      <c r="C58" s="1008"/>
      <c r="D58" s="1008"/>
      <c r="E58" s="1008"/>
      <c r="F58" s="1008"/>
      <c r="G58" s="1009"/>
      <c r="H58" s="1007"/>
      <c r="I58" s="1008"/>
      <c r="J58" s="1008"/>
      <c r="K58" s="1008"/>
      <c r="L58" s="1009"/>
    </row>
    <row r="59" spans="2:12" x14ac:dyDescent="0.25">
      <c r="B59" s="1007"/>
      <c r="C59" s="1008"/>
      <c r="D59" s="1008"/>
      <c r="E59" s="1008"/>
      <c r="F59" s="1008"/>
      <c r="G59" s="1009"/>
      <c r="H59" s="1007"/>
      <c r="I59" s="1008"/>
      <c r="J59" s="1008"/>
      <c r="K59" s="1008"/>
      <c r="L59" s="1009"/>
    </row>
    <row r="60" spans="2:12" x14ac:dyDescent="0.25">
      <c r="B60" s="1007"/>
      <c r="C60" s="1008"/>
      <c r="D60" s="1008"/>
      <c r="E60" s="1008"/>
      <c r="F60" s="1008"/>
      <c r="G60" s="1009"/>
      <c r="H60" s="1007"/>
      <c r="I60" s="1008"/>
      <c r="J60" s="1008"/>
      <c r="K60" s="1008"/>
      <c r="L60" s="1009"/>
    </row>
    <row r="61" spans="2:12" x14ac:dyDescent="0.25">
      <c r="B61" s="1007"/>
      <c r="C61" s="1008"/>
      <c r="D61" s="1008"/>
      <c r="E61" s="1008"/>
      <c r="F61" s="1008"/>
      <c r="G61" s="1009"/>
      <c r="H61" s="1007"/>
      <c r="I61" s="1008"/>
      <c r="J61" s="1008"/>
      <c r="K61" s="1008"/>
      <c r="L61" s="1009"/>
    </row>
    <row r="62" spans="2:12" x14ac:dyDescent="0.25">
      <c r="B62" s="1007"/>
      <c r="C62" s="1008"/>
      <c r="D62" s="1008"/>
      <c r="E62" s="1008"/>
      <c r="F62" s="1008"/>
      <c r="G62" s="1009"/>
      <c r="H62" s="1007"/>
      <c r="I62" s="1008"/>
      <c r="J62" s="1008"/>
      <c r="K62" s="1008"/>
      <c r="L62" s="1009"/>
    </row>
    <row r="63" spans="2:12" x14ac:dyDescent="0.25">
      <c r="B63" s="1007"/>
      <c r="C63" s="1008"/>
      <c r="D63" s="1008"/>
      <c r="E63" s="1008"/>
      <c r="F63" s="1008"/>
      <c r="G63" s="1009"/>
      <c r="H63" s="1007"/>
      <c r="I63" s="1008"/>
      <c r="J63" s="1008"/>
      <c r="K63" s="1008"/>
      <c r="L63" s="1009"/>
    </row>
    <row r="64" spans="2:12" x14ac:dyDescent="0.25">
      <c r="B64" s="1007"/>
      <c r="C64" s="1008"/>
      <c r="D64" s="1008"/>
      <c r="E64" s="1008"/>
      <c r="F64" s="1008"/>
      <c r="G64" s="1009"/>
      <c r="H64" s="1007"/>
      <c r="I64" s="1008"/>
      <c r="J64" s="1008"/>
      <c r="K64" s="1008"/>
      <c r="L64" s="1009"/>
    </row>
    <row r="65" spans="2:12" x14ac:dyDescent="0.25">
      <c r="B65" s="1007"/>
      <c r="C65" s="1008"/>
      <c r="D65" s="1008"/>
      <c r="E65" s="1008"/>
      <c r="F65" s="1008"/>
      <c r="G65" s="1009"/>
      <c r="H65" s="1007"/>
      <c r="I65" s="1008"/>
      <c r="J65" s="1008"/>
      <c r="K65" s="1008"/>
      <c r="L65" s="1009"/>
    </row>
    <row r="66" spans="2:12" x14ac:dyDescent="0.25">
      <c r="B66" s="1007"/>
      <c r="C66" s="1008"/>
      <c r="D66" s="1008"/>
      <c r="E66" s="1008"/>
      <c r="F66" s="1008"/>
      <c r="G66" s="1009"/>
      <c r="H66" s="1007"/>
      <c r="I66" s="1008"/>
      <c r="J66" s="1008"/>
      <c r="K66" s="1008"/>
      <c r="L66" s="1009"/>
    </row>
    <row r="67" spans="2:12" ht="15.75" thickBot="1" x14ac:dyDescent="0.3">
      <c r="B67" s="1007"/>
      <c r="C67" s="1008"/>
      <c r="D67" s="1008"/>
      <c r="E67" s="1008"/>
      <c r="F67" s="1008"/>
      <c r="G67" s="1009"/>
      <c r="H67" s="1007"/>
      <c r="I67" s="1008"/>
      <c r="J67" s="1008"/>
      <c r="K67" s="1008"/>
      <c r="L67" s="1009"/>
    </row>
    <row r="68" spans="2:12" x14ac:dyDescent="0.25">
      <c r="B68" s="992" t="s">
        <v>1183</v>
      </c>
      <c r="C68" s="993"/>
      <c r="D68" s="993"/>
      <c r="E68" s="993"/>
      <c r="F68" s="993"/>
      <c r="G68" s="994"/>
      <c r="H68" s="998" t="s">
        <v>1184</v>
      </c>
      <c r="I68" s="999"/>
      <c r="J68" s="999"/>
      <c r="K68" s="999"/>
      <c r="L68" s="1000"/>
    </row>
    <row r="69" spans="2:12" ht="15.75" thickBot="1" x14ac:dyDescent="0.3">
      <c r="B69" s="995"/>
      <c r="C69" s="996"/>
      <c r="D69" s="996"/>
      <c r="E69" s="996"/>
      <c r="F69" s="996"/>
      <c r="G69" s="997"/>
      <c r="H69" s="1001"/>
      <c r="I69" s="1002"/>
      <c r="J69" s="1002"/>
      <c r="K69" s="1002"/>
      <c r="L69" s="1003"/>
    </row>
    <row r="70" spans="2:12" x14ac:dyDescent="0.25">
      <c r="B70" s="1004" t="s">
        <v>610</v>
      </c>
      <c r="C70" s="1005"/>
      <c r="D70" s="1005"/>
      <c r="E70" s="1005"/>
      <c r="F70" s="1005"/>
      <c r="G70" s="1006"/>
      <c r="H70" s="1004" t="s">
        <v>611</v>
      </c>
      <c r="I70" s="1005"/>
      <c r="J70" s="1005"/>
      <c r="K70" s="1005"/>
      <c r="L70" s="1006"/>
    </row>
    <row r="71" spans="2:12" x14ac:dyDescent="0.25">
      <c r="B71" s="1007"/>
      <c r="C71" s="1008"/>
      <c r="D71" s="1008"/>
      <c r="E71" s="1008"/>
      <c r="F71" s="1008"/>
      <c r="G71" s="1009"/>
      <c r="H71" s="1007"/>
      <c r="I71" s="1008"/>
      <c r="J71" s="1008"/>
      <c r="K71" s="1008"/>
      <c r="L71" s="1009"/>
    </row>
    <row r="72" spans="2:12" x14ac:dyDescent="0.25">
      <c r="B72" s="1007"/>
      <c r="C72" s="1008"/>
      <c r="D72" s="1008"/>
      <c r="E72" s="1008"/>
      <c r="F72" s="1008"/>
      <c r="G72" s="1009"/>
      <c r="H72" s="1007"/>
      <c r="I72" s="1008"/>
      <c r="J72" s="1008"/>
      <c r="K72" s="1008"/>
      <c r="L72" s="1009"/>
    </row>
    <row r="73" spans="2:12" x14ac:dyDescent="0.25">
      <c r="B73" s="1007"/>
      <c r="C73" s="1008"/>
      <c r="D73" s="1008"/>
      <c r="E73" s="1008"/>
      <c r="F73" s="1008"/>
      <c r="G73" s="1009"/>
      <c r="H73" s="1007"/>
      <c r="I73" s="1008"/>
      <c r="J73" s="1008"/>
      <c r="K73" s="1008"/>
      <c r="L73" s="1009"/>
    </row>
    <row r="74" spans="2:12" x14ac:dyDescent="0.25">
      <c r="B74" s="1007"/>
      <c r="C74" s="1008"/>
      <c r="D74" s="1008"/>
      <c r="E74" s="1008"/>
      <c r="F74" s="1008"/>
      <c r="G74" s="1009"/>
      <c r="H74" s="1007"/>
      <c r="I74" s="1008"/>
      <c r="J74" s="1008"/>
      <c r="K74" s="1008"/>
      <c r="L74" s="1009"/>
    </row>
    <row r="75" spans="2:12" x14ac:dyDescent="0.25">
      <c r="B75" s="1007"/>
      <c r="C75" s="1008"/>
      <c r="D75" s="1008"/>
      <c r="E75" s="1008"/>
      <c r="F75" s="1008"/>
      <c r="G75" s="1009"/>
      <c r="H75" s="1007"/>
      <c r="I75" s="1008"/>
      <c r="J75" s="1008"/>
      <c r="K75" s="1008"/>
      <c r="L75" s="1009"/>
    </row>
    <row r="76" spans="2:12" x14ac:dyDescent="0.25">
      <c r="B76" s="1007"/>
      <c r="C76" s="1008"/>
      <c r="D76" s="1008"/>
      <c r="E76" s="1008"/>
      <c r="F76" s="1008"/>
      <c r="G76" s="1009"/>
      <c r="H76" s="1007"/>
      <c r="I76" s="1008"/>
      <c r="J76" s="1008"/>
      <c r="K76" s="1008"/>
      <c r="L76" s="1009"/>
    </row>
    <row r="77" spans="2:12" x14ac:dyDescent="0.25">
      <c r="B77" s="1007"/>
      <c r="C77" s="1008"/>
      <c r="D77" s="1008"/>
      <c r="E77" s="1008"/>
      <c r="F77" s="1008"/>
      <c r="G77" s="1009"/>
      <c r="H77" s="1007"/>
      <c r="I77" s="1008"/>
      <c r="J77" s="1008"/>
      <c r="K77" s="1008"/>
      <c r="L77" s="1009"/>
    </row>
    <row r="78" spans="2:12" x14ac:dyDescent="0.25">
      <c r="B78" s="1007"/>
      <c r="C78" s="1008"/>
      <c r="D78" s="1008"/>
      <c r="E78" s="1008"/>
      <c r="F78" s="1008"/>
      <c r="G78" s="1009"/>
      <c r="H78" s="1007"/>
      <c r="I78" s="1008"/>
      <c r="J78" s="1008"/>
      <c r="K78" s="1008"/>
      <c r="L78" s="1009"/>
    </row>
    <row r="79" spans="2:12" x14ac:dyDescent="0.25">
      <c r="B79" s="1007"/>
      <c r="C79" s="1008"/>
      <c r="D79" s="1008"/>
      <c r="E79" s="1008"/>
      <c r="F79" s="1008"/>
      <c r="G79" s="1009"/>
      <c r="H79" s="1007"/>
      <c r="I79" s="1008"/>
      <c r="J79" s="1008"/>
      <c r="K79" s="1008"/>
      <c r="L79" s="1009"/>
    </row>
    <row r="80" spans="2:12" x14ac:dyDescent="0.25">
      <c r="B80" s="1007"/>
      <c r="C80" s="1008"/>
      <c r="D80" s="1008"/>
      <c r="E80" s="1008"/>
      <c r="F80" s="1008"/>
      <c r="G80" s="1009"/>
      <c r="H80" s="1007"/>
      <c r="I80" s="1008"/>
      <c r="J80" s="1008"/>
      <c r="K80" s="1008"/>
      <c r="L80" s="1009"/>
    </row>
    <row r="81" spans="2:12" x14ac:dyDescent="0.25">
      <c r="B81" s="1007"/>
      <c r="C81" s="1008"/>
      <c r="D81" s="1008"/>
      <c r="E81" s="1008"/>
      <c r="F81" s="1008"/>
      <c r="G81" s="1009"/>
      <c r="H81" s="1007"/>
      <c r="I81" s="1008"/>
      <c r="J81" s="1008"/>
      <c r="K81" s="1008"/>
      <c r="L81" s="1009"/>
    </row>
    <row r="82" spans="2:12" x14ac:dyDescent="0.25">
      <c r="B82" s="1007"/>
      <c r="C82" s="1008"/>
      <c r="D82" s="1008"/>
      <c r="E82" s="1008"/>
      <c r="F82" s="1008"/>
      <c r="G82" s="1009"/>
      <c r="H82" s="1007"/>
      <c r="I82" s="1008"/>
      <c r="J82" s="1008"/>
      <c r="K82" s="1008"/>
      <c r="L82" s="1009"/>
    </row>
    <row r="83" spans="2:12" ht="15.75" thickBot="1" x14ac:dyDescent="0.3">
      <c r="B83" s="1007"/>
      <c r="C83" s="1008"/>
      <c r="D83" s="1008"/>
      <c r="E83" s="1008"/>
      <c r="F83" s="1008"/>
      <c r="G83" s="1009"/>
      <c r="H83" s="1007"/>
      <c r="I83" s="1008"/>
      <c r="J83" s="1008"/>
      <c r="K83" s="1008"/>
      <c r="L83" s="1009"/>
    </row>
    <row r="84" spans="2:12" x14ac:dyDescent="0.25">
      <c r="B84" s="992" t="s">
        <v>1185</v>
      </c>
      <c r="C84" s="993"/>
      <c r="D84" s="993"/>
      <c r="E84" s="993"/>
      <c r="F84" s="993"/>
      <c r="G84" s="994"/>
      <c r="H84" s="998" t="s">
        <v>821</v>
      </c>
      <c r="I84" s="999"/>
      <c r="J84" s="999"/>
      <c r="K84" s="999"/>
      <c r="L84" s="1000"/>
    </row>
    <row r="85" spans="2:12" ht="15.75" thickBot="1" x14ac:dyDescent="0.3">
      <c r="B85" s="995"/>
      <c r="C85" s="996"/>
      <c r="D85" s="996"/>
      <c r="E85" s="996"/>
      <c r="F85" s="996"/>
      <c r="G85" s="997"/>
      <c r="H85" s="1001"/>
      <c r="I85" s="1002"/>
      <c r="J85" s="1002"/>
      <c r="K85" s="1002"/>
      <c r="L85" s="1003"/>
    </row>
    <row r="86" spans="2:12" x14ac:dyDescent="0.25">
      <c r="B86" s="1004" t="s">
        <v>610</v>
      </c>
      <c r="C86" s="1005"/>
      <c r="D86" s="1005"/>
      <c r="E86" s="1005"/>
      <c r="F86" s="1005"/>
      <c r="G86" s="1006"/>
      <c r="H86" s="1004" t="s">
        <v>611</v>
      </c>
      <c r="I86" s="1005"/>
      <c r="J86" s="1005"/>
      <c r="K86" s="1005"/>
      <c r="L86" s="1006"/>
    </row>
    <row r="87" spans="2:12" x14ac:dyDescent="0.25">
      <c r="B87" s="1007"/>
      <c r="C87" s="1008"/>
      <c r="D87" s="1008"/>
      <c r="E87" s="1008"/>
      <c r="F87" s="1008"/>
      <c r="G87" s="1009"/>
      <c r="H87" s="1007"/>
      <c r="I87" s="1008"/>
      <c r="J87" s="1008"/>
      <c r="K87" s="1008"/>
      <c r="L87" s="1009"/>
    </row>
    <row r="88" spans="2:12" x14ac:dyDescent="0.25">
      <c r="B88" s="1007"/>
      <c r="C88" s="1008"/>
      <c r="D88" s="1008"/>
      <c r="E88" s="1008"/>
      <c r="F88" s="1008"/>
      <c r="G88" s="1009"/>
      <c r="H88" s="1007"/>
      <c r="I88" s="1008"/>
      <c r="J88" s="1008"/>
      <c r="K88" s="1008"/>
      <c r="L88" s="1009"/>
    </row>
    <row r="89" spans="2:12" x14ac:dyDescent="0.25">
      <c r="B89" s="1007"/>
      <c r="C89" s="1008"/>
      <c r="D89" s="1008"/>
      <c r="E89" s="1008"/>
      <c r="F89" s="1008"/>
      <c r="G89" s="1009"/>
      <c r="H89" s="1007"/>
      <c r="I89" s="1008"/>
      <c r="J89" s="1008"/>
      <c r="K89" s="1008"/>
      <c r="L89" s="1009"/>
    </row>
    <row r="90" spans="2:12" x14ac:dyDescent="0.25">
      <c r="B90" s="1007"/>
      <c r="C90" s="1008"/>
      <c r="D90" s="1008"/>
      <c r="E90" s="1008"/>
      <c r="F90" s="1008"/>
      <c r="G90" s="1009"/>
      <c r="H90" s="1007"/>
      <c r="I90" s="1008"/>
      <c r="J90" s="1008"/>
      <c r="K90" s="1008"/>
      <c r="L90" s="1009"/>
    </row>
    <row r="91" spans="2:12" x14ac:dyDescent="0.25">
      <c r="B91" s="1007"/>
      <c r="C91" s="1008"/>
      <c r="D91" s="1008"/>
      <c r="E91" s="1008"/>
      <c r="F91" s="1008"/>
      <c r="G91" s="1009"/>
      <c r="H91" s="1007"/>
      <c r="I91" s="1008"/>
      <c r="J91" s="1008"/>
      <c r="K91" s="1008"/>
      <c r="L91" s="1009"/>
    </row>
    <row r="92" spans="2:12" x14ac:dyDescent="0.25">
      <c r="B92" s="1007"/>
      <c r="C92" s="1008"/>
      <c r="D92" s="1008"/>
      <c r="E92" s="1008"/>
      <c r="F92" s="1008"/>
      <c r="G92" s="1009"/>
      <c r="H92" s="1007"/>
      <c r="I92" s="1008"/>
      <c r="J92" s="1008"/>
      <c r="K92" s="1008"/>
      <c r="L92" s="1009"/>
    </row>
    <row r="93" spans="2:12" x14ac:dyDescent="0.25">
      <c r="B93" s="1007"/>
      <c r="C93" s="1008"/>
      <c r="D93" s="1008"/>
      <c r="E93" s="1008"/>
      <c r="F93" s="1008"/>
      <c r="G93" s="1009"/>
      <c r="H93" s="1007"/>
      <c r="I93" s="1008"/>
      <c r="J93" s="1008"/>
      <c r="K93" s="1008"/>
      <c r="L93" s="1009"/>
    </row>
    <row r="94" spans="2:12" x14ac:dyDescent="0.25">
      <c r="B94" s="1007"/>
      <c r="C94" s="1008"/>
      <c r="D94" s="1008"/>
      <c r="E94" s="1008"/>
      <c r="F94" s="1008"/>
      <c r="G94" s="1009"/>
      <c r="H94" s="1007"/>
      <c r="I94" s="1008"/>
      <c r="J94" s="1008"/>
      <c r="K94" s="1008"/>
      <c r="L94" s="1009"/>
    </row>
    <row r="95" spans="2:12" x14ac:dyDescent="0.25">
      <c r="B95" s="1007"/>
      <c r="C95" s="1008"/>
      <c r="D95" s="1008"/>
      <c r="E95" s="1008"/>
      <c r="F95" s="1008"/>
      <c r="G95" s="1009"/>
      <c r="H95" s="1007"/>
      <c r="I95" s="1008"/>
      <c r="J95" s="1008"/>
      <c r="K95" s="1008"/>
      <c r="L95" s="1009"/>
    </row>
    <row r="96" spans="2:12" x14ac:dyDescent="0.25">
      <c r="B96" s="1007"/>
      <c r="C96" s="1008"/>
      <c r="D96" s="1008"/>
      <c r="E96" s="1008"/>
      <c r="F96" s="1008"/>
      <c r="G96" s="1009"/>
      <c r="H96" s="1007"/>
      <c r="I96" s="1008"/>
      <c r="J96" s="1008"/>
      <c r="K96" s="1008"/>
      <c r="L96" s="1009"/>
    </row>
    <row r="97" spans="2:12" x14ac:dyDescent="0.25">
      <c r="B97" s="1007"/>
      <c r="C97" s="1008"/>
      <c r="D97" s="1008"/>
      <c r="E97" s="1008"/>
      <c r="F97" s="1008"/>
      <c r="G97" s="1009"/>
      <c r="H97" s="1007"/>
      <c r="I97" s="1008"/>
      <c r="J97" s="1008"/>
      <c r="K97" s="1008"/>
      <c r="L97" s="1009"/>
    </row>
    <row r="98" spans="2:12" x14ac:dyDescent="0.25">
      <c r="B98" s="1007"/>
      <c r="C98" s="1008"/>
      <c r="D98" s="1008"/>
      <c r="E98" s="1008"/>
      <c r="F98" s="1008"/>
      <c r="G98" s="1009"/>
      <c r="H98" s="1007"/>
      <c r="I98" s="1008"/>
      <c r="J98" s="1008"/>
      <c r="K98" s="1008"/>
      <c r="L98" s="1009"/>
    </row>
    <row r="99" spans="2:12" ht="15.75" thickBot="1" x14ac:dyDescent="0.3">
      <c r="B99" s="1007"/>
      <c r="C99" s="1008"/>
      <c r="D99" s="1008"/>
      <c r="E99" s="1008"/>
      <c r="F99" s="1008"/>
      <c r="G99" s="1009"/>
      <c r="H99" s="1007"/>
      <c r="I99" s="1008"/>
      <c r="J99" s="1008"/>
      <c r="K99" s="1008"/>
      <c r="L99" s="1009"/>
    </row>
    <row r="100" spans="2:12" x14ac:dyDescent="0.25">
      <c r="B100" s="998" t="s">
        <v>822</v>
      </c>
      <c r="C100" s="999"/>
      <c r="D100" s="999"/>
      <c r="E100" s="999"/>
      <c r="F100" s="999"/>
      <c r="G100" s="1000"/>
      <c r="H100" s="998" t="s">
        <v>1014</v>
      </c>
      <c r="I100" s="999"/>
      <c r="J100" s="999"/>
      <c r="K100" s="999"/>
      <c r="L100" s="1000"/>
    </row>
    <row r="101" spans="2:12" ht="15.75" thickBot="1" x14ac:dyDescent="0.3">
      <c r="B101" s="1001"/>
      <c r="C101" s="1002"/>
      <c r="D101" s="1002"/>
      <c r="E101" s="1002"/>
      <c r="F101" s="1002"/>
      <c r="G101" s="1003"/>
      <c r="H101" s="1001"/>
      <c r="I101" s="1002"/>
      <c r="J101" s="1002"/>
      <c r="K101" s="1002"/>
      <c r="L101" s="1003"/>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124"/>
  <sheetViews>
    <sheetView view="pageBreakPreview" zoomScale="85" zoomScaleNormal="100" zoomScaleSheetLayoutView="85" zoomScalePageLayoutView="110" workbookViewId="0">
      <selection activeCell="B124" sqref="B124:L124"/>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1010" t="s">
        <v>329</v>
      </c>
      <c r="C1" s="1011"/>
      <c r="D1" s="1011"/>
      <c r="E1" s="1011"/>
      <c r="F1" s="1011"/>
      <c r="G1" s="1011"/>
      <c r="H1" s="1011"/>
      <c r="I1" s="1011"/>
      <c r="J1" s="1011"/>
      <c r="K1" s="1011"/>
      <c r="L1" s="1012"/>
    </row>
    <row r="2" spans="2:12" ht="11.25" customHeight="1" x14ac:dyDescent="0.25">
      <c r="B2" s="1013"/>
      <c r="C2" s="1014"/>
      <c r="D2" s="1014"/>
      <c r="E2" s="1014"/>
      <c r="F2" s="1014"/>
      <c r="G2" s="1014"/>
      <c r="H2" s="1014"/>
      <c r="I2" s="1014"/>
      <c r="J2" s="1014"/>
      <c r="K2" s="1014"/>
      <c r="L2" s="1015"/>
    </row>
    <row r="3" spans="2:12" ht="24.95" customHeight="1" x14ac:dyDescent="0.25">
      <c r="B3" s="1016" t="s">
        <v>375</v>
      </c>
      <c r="C3" s="1017"/>
      <c r="D3" s="1017"/>
      <c r="E3" s="1018"/>
      <c r="F3" s="153">
        <v>44069</v>
      </c>
      <c r="G3" s="1016" t="s">
        <v>376</v>
      </c>
      <c r="H3" s="1017"/>
      <c r="I3" s="1018"/>
      <c r="J3" s="1096">
        <v>44076</v>
      </c>
      <c r="K3" s="1017"/>
      <c r="L3" s="1018"/>
    </row>
    <row r="4" spans="2:12" ht="24.95" customHeight="1" x14ac:dyDescent="0.25">
      <c r="B4" s="1170" t="s">
        <v>327</v>
      </c>
      <c r="C4" s="1023"/>
      <c r="D4" s="1023"/>
      <c r="E4" s="1023"/>
      <c r="F4" s="1023"/>
      <c r="G4" s="1024"/>
      <c r="H4" s="1171" t="s">
        <v>592</v>
      </c>
      <c r="I4" s="1172"/>
      <c r="J4" s="193" t="s">
        <v>2</v>
      </c>
      <c r="K4" s="1028" t="s">
        <v>0</v>
      </c>
      <c r="L4" s="1029"/>
    </row>
    <row r="5" spans="2:12" ht="24.95" customHeight="1" x14ac:dyDescent="0.25">
      <c r="B5" s="1166"/>
      <c r="C5" s="1026"/>
      <c r="D5" s="1026"/>
      <c r="E5" s="1026"/>
      <c r="F5" s="1026"/>
      <c r="G5" s="1027"/>
      <c r="H5" s="1167" t="s">
        <v>593</v>
      </c>
      <c r="I5" s="1168"/>
      <c r="J5" s="193">
        <v>2</v>
      </c>
      <c r="K5" s="1028" t="s">
        <v>377</v>
      </c>
      <c r="L5" s="1029"/>
    </row>
    <row r="6" spans="2:12" ht="24.95" customHeight="1" thickBot="1" x14ac:dyDescent="0.3">
      <c r="B6" s="1023" t="s">
        <v>784</v>
      </c>
      <c r="C6" s="1023"/>
      <c r="D6" s="1023"/>
      <c r="E6" s="1023"/>
      <c r="F6" s="1023"/>
      <c r="G6" s="1023"/>
      <c r="H6" s="1023"/>
      <c r="I6" s="1023"/>
      <c r="J6" s="1023"/>
      <c r="K6" s="1023"/>
      <c r="L6" s="1169"/>
    </row>
    <row r="7" spans="2:12" ht="14.25" customHeight="1" x14ac:dyDescent="0.25">
      <c r="B7" s="1004" t="s">
        <v>548</v>
      </c>
      <c r="C7" s="1005"/>
      <c r="D7" s="1005"/>
      <c r="E7" s="1005"/>
      <c r="F7" s="1005"/>
      <c r="G7" s="1006"/>
      <c r="H7" s="1004" t="s">
        <v>549</v>
      </c>
      <c r="I7" s="1005"/>
      <c r="J7" s="1005"/>
      <c r="K7" s="1005"/>
      <c r="L7" s="1006"/>
    </row>
    <row r="8" spans="2:12" ht="103.5" customHeight="1" x14ac:dyDescent="0.25">
      <c r="B8" s="1007"/>
      <c r="C8" s="1008"/>
      <c r="D8" s="1008"/>
      <c r="E8" s="1008"/>
      <c r="F8" s="1008"/>
      <c r="G8" s="1009"/>
      <c r="H8" s="1007"/>
      <c r="I8" s="1008"/>
      <c r="J8" s="1008"/>
      <c r="K8" s="1008"/>
      <c r="L8" s="1009"/>
    </row>
    <row r="9" spans="2:12" x14ac:dyDescent="0.25">
      <c r="B9" s="1007"/>
      <c r="C9" s="1008"/>
      <c r="D9" s="1008"/>
      <c r="E9" s="1008"/>
      <c r="F9" s="1008"/>
      <c r="G9" s="1009"/>
      <c r="H9" s="1007"/>
      <c r="I9" s="1008"/>
      <c r="J9" s="1008"/>
      <c r="K9" s="1008"/>
      <c r="L9" s="1009"/>
    </row>
    <row r="10" spans="2:12" x14ac:dyDescent="0.25">
      <c r="B10" s="1007"/>
      <c r="C10" s="1008"/>
      <c r="D10" s="1008"/>
      <c r="E10" s="1008"/>
      <c r="F10" s="1008"/>
      <c r="G10" s="1009"/>
      <c r="H10" s="1007"/>
      <c r="I10" s="1008"/>
      <c r="J10" s="1008"/>
      <c r="K10" s="1008"/>
      <c r="L10" s="1009"/>
    </row>
    <row r="11" spans="2:12" x14ac:dyDescent="0.25">
      <c r="B11" s="1007"/>
      <c r="C11" s="1008"/>
      <c r="D11" s="1008"/>
      <c r="E11" s="1008"/>
      <c r="F11" s="1008"/>
      <c r="G11" s="1009"/>
      <c r="H11" s="1007"/>
      <c r="I11" s="1008"/>
      <c r="J11" s="1008"/>
      <c r="K11" s="1008"/>
      <c r="L11" s="1009"/>
    </row>
    <row r="12" spans="2:12" x14ac:dyDescent="0.25">
      <c r="B12" s="1007"/>
      <c r="C12" s="1008"/>
      <c r="D12" s="1008"/>
      <c r="E12" s="1008"/>
      <c r="F12" s="1008"/>
      <c r="G12" s="1009"/>
      <c r="H12" s="1007"/>
      <c r="I12" s="1008"/>
      <c r="J12" s="1008"/>
      <c r="K12" s="1008"/>
      <c r="L12" s="1009"/>
    </row>
    <row r="13" spans="2:12" x14ac:dyDescent="0.25">
      <c r="B13" s="1007"/>
      <c r="C13" s="1008"/>
      <c r="D13" s="1008"/>
      <c r="E13" s="1008"/>
      <c r="F13" s="1008"/>
      <c r="G13" s="1009"/>
      <c r="H13" s="1007"/>
      <c r="I13" s="1008"/>
      <c r="J13" s="1008"/>
      <c r="K13" s="1008"/>
      <c r="L13" s="1009"/>
    </row>
    <row r="14" spans="2:12" x14ac:dyDescent="0.25">
      <c r="B14" s="1007"/>
      <c r="C14" s="1008"/>
      <c r="D14" s="1008"/>
      <c r="E14" s="1008"/>
      <c r="F14" s="1008"/>
      <c r="G14" s="1009"/>
      <c r="H14" s="1007"/>
      <c r="I14" s="1008"/>
      <c r="J14" s="1008"/>
      <c r="K14" s="1008"/>
      <c r="L14" s="1009"/>
    </row>
    <row r="15" spans="2:12" ht="15" customHeight="1" x14ac:dyDescent="0.25">
      <c r="B15" s="1157">
        <v>1</v>
      </c>
      <c r="C15" s="1158"/>
      <c r="D15" s="1158"/>
      <c r="E15" s="1158"/>
      <c r="F15" s="1158"/>
      <c r="G15" s="1159"/>
      <c r="H15" s="1157">
        <v>2</v>
      </c>
      <c r="I15" s="1158"/>
      <c r="J15" s="1158"/>
      <c r="K15" s="1158"/>
      <c r="L15" s="1159"/>
    </row>
    <row r="16" spans="2:12" ht="15.75" thickBot="1" x14ac:dyDescent="0.3">
      <c r="B16" s="1160"/>
      <c r="C16" s="1161"/>
      <c r="D16" s="1161"/>
      <c r="E16" s="1161"/>
      <c r="F16" s="1161"/>
      <c r="G16" s="1162"/>
      <c r="H16" s="1160"/>
      <c r="I16" s="1161"/>
      <c r="J16" s="1161"/>
      <c r="K16" s="1161"/>
      <c r="L16" s="1162"/>
    </row>
    <row r="17" spans="2:12" ht="14.25" customHeight="1" x14ac:dyDescent="0.25">
      <c r="B17" s="1004" t="s">
        <v>548</v>
      </c>
      <c r="C17" s="1005"/>
      <c r="D17" s="1005"/>
      <c r="E17" s="1005"/>
      <c r="F17" s="1005"/>
      <c r="G17" s="1006"/>
      <c r="H17" s="1004" t="s">
        <v>549</v>
      </c>
      <c r="I17" s="1005"/>
      <c r="J17" s="1005"/>
      <c r="K17" s="1005"/>
      <c r="L17" s="1006"/>
    </row>
    <row r="18" spans="2:12" ht="103.5" customHeight="1" x14ac:dyDescent="0.25">
      <c r="B18" s="1007"/>
      <c r="C18" s="1008"/>
      <c r="D18" s="1008"/>
      <c r="E18" s="1008"/>
      <c r="F18" s="1008"/>
      <c r="G18" s="1009"/>
      <c r="H18" s="1007"/>
      <c r="I18" s="1008"/>
      <c r="J18" s="1008"/>
      <c r="K18" s="1008"/>
      <c r="L18" s="1009"/>
    </row>
    <row r="19" spans="2:12" x14ac:dyDescent="0.25">
      <c r="B19" s="1007"/>
      <c r="C19" s="1008"/>
      <c r="D19" s="1008"/>
      <c r="E19" s="1008"/>
      <c r="F19" s="1008"/>
      <c r="G19" s="1009"/>
      <c r="H19" s="1007"/>
      <c r="I19" s="1008"/>
      <c r="J19" s="1008"/>
      <c r="K19" s="1008"/>
      <c r="L19" s="1009"/>
    </row>
    <row r="20" spans="2:12" x14ac:dyDescent="0.25">
      <c r="B20" s="1007"/>
      <c r="C20" s="1008"/>
      <c r="D20" s="1008"/>
      <c r="E20" s="1008"/>
      <c r="F20" s="1008"/>
      <c r="G20" s="1009"/>
      <c r="H20" s="1007"/>
      <c r="I20" s="1008"/>
      <c r="J20" s="1008"/>
      <c r="K20" s="1008"/>
      <c r="L20" s="1009"/>
    </row>
    <row r="21" spans="2:12" x14ac:dyDescent="0.25">
      <c r="B21" s="1007"/>
      <c r="C21" s="1008"/>
      <c r="D21" s="1008"/>
      <c r="E21" s="1008"/>
      <c r="F21" s="1008"/>
      <c r="G21" s="1009"/>
      <c r="H21" s="1007"/>
      <c r="I21" s="1008"/>
      <c r="J21" s="1008"/>
      <c r="K21" s="1008"/>
      <c r="L21" s="1009"/>
    </row>
    <row r="22" spans="2:12" x14ac:dyDescent="0.25">
      <c r="B22" s="1007"/>
      <c r="C22" s="1008"/>
      <c r="D22" s="1008"/>
      <c r="E22" s="1008"/>
      <c r="F22" s="1008"/>
      <c r="G22" s="1009"/>
      <c r="H22" s="1007"/>
      <c r="I22" s="1008"/>
      <c r="J22" s="1008"/>
      <c r="K22" s="1008"/>
      <c r="L22" s="1009"/>
    </row>
    <row r="23" spans="2:12" x14ac:dyDescent="0.25">
      <c r="B23" s="1007"/>
      <c r="C23" s="1008"/>
      <c r="D23" s="1008"/>
      <c r="E23" s="1008"/>
      <c r="F23" s="1008"/>
      <c r="G23" s="1009"/>
      <c r="H23" s="1007"/>
      <c r="I23" s="1008"/>
      <c r="J23" s="1008"/>
      <c r="K23" s="1008"/>
      <c r="L23" s="1009"/>
    </row>
    <row r="24" spans="2:12" x14ac:dyDescent="0.25">
      <c r="B24" s="1007"/>
      <c r="C24" s="1008"/>
      <c r="D24" s="1008"/>
      <c r="E24" s="1008"/>
      <c r="F24" s="1008"/>
      <c r="G24" s="1009"/>
      <c r="H24" s="1007"/>
      <c r="I24" s="1008"/>
      <c r="J24" s="1008"/>
      <c r="K24" s="1008"/>
      <c r="L24" s="1009"/>
    </row>
    <row r="25" spans="2:12" ht="15" customHeight="1" x14ac:dyDescent="0.25">
      <c r="B25" s="1157">
        <v>3</v>
      </c>
      <c r="C25" s="1158"/>
      <c r="D25" s="1158"/>
      <c r="E25" s="1158"/>
      <c r="F25" s="1158"/>
      <c r="G25" s="1159"/>
      <c r="H25" s="1157">
        <v>4</v>
      </c>
      <c r="I25" s="1158"/>
      <c r="J25" s="1158"/>
      <c r="K25" s="1158"/>
      <c r="L25" s="1159"/>
    </row>
    <row r="26" spans="2:12" ht="15.75" thickBot="1" x14ac:dyDescent="0.3">
      <c r="B26" s="1160"/>
      <c r="C26" s="1161"/>
      <c r="D26" s="1161"/>
      <c r="E26" s="1161"/>
      <c r="F26" s="1161"/>
      <c r="G26" s="1162"/>
      <c r="H26" s="1160"/>
      <c r="I26" s="1161"/>
      <c r="J26" s="1161"/>
      <c r="K26" s="1161"/>
      <c r="L26" s="1162"/>
    </row>
    <row r="27" spans="2:12" ht="15.75" customHeight="1" x14ac:dyDescent="0.25">
      <c r="B27" s="1007"/>
      <c r="C27" s="1008"/>
      <c r="D27" s="1008"/>
      <c r="E27" s="1008"/>
      <c r="F27" s="1008"/>
      <c r="G27" s="1009"/>
      <c r="H27" s="1007"/>
      <c r="I27" s="1008"/>
      <c r="J27" s="1008"/>
      <c r="K27" s="1008"/>
      <c r="L27" s="1009"/>
    </row>
    <row r="28" spans="2:12" x14ac:dyDescent="0.25">
      <c r="B28" s="1007"/>
      <c r="C28" s="1008"/>
      <c r="D28" s="1008"/>
      <c r="E28" s="1008"/>
      <c r="F28" s="1008"/>
      <c r="G28" s="1009"/>
      <c r="H28" s="1007"/>
      <c r="I28" s="1008"/>
      <c r="J28" s="1008"/>
      <c r="K28" s="1008"/>
      <c r="L28" s="1009"/>
    </row>
    <row r="29" spans="2:12" x14ac:dyDescent="0.25">
      <c r="B29" s="1007"/>
      <c r="C29" s="1008"/>
      <c r="D29" s="1008"/>
      <c r="E29" s="1008"/>
      <c r="F29" s="1008"/>
      <c r="G29" s="1009"/>
      <c r="H29" s="1007"/>
      <c r="I29" s="1008"/>
      <c r="J29" s="1008"/>
      <c r="K29" s="1008"/>
      <c r="L29" s="1009"/>
    </row>
    <row r="30" spans="2:12" x14ac:dyDescent="0.25">
      <c r="B30" s="1007"/>
      <c r="C30" s="1008"/>
      <c r="D30" s="1008"/>
      <c r="E30" s="1008"/>
      <c r="F30" s="1008"/>
      <c r="G30" s="1009"/>
      <c r="H30" s="1007"/>
      <c r="I30" s="1008"/>
      <c r="J30" s="1008"/>
      <c r="K30" s="1008"/>
      <c r="L30" s="1009"/>
    </row>
    <row r="31" spans="2:12" x14ac:dyDescent="0.25">
      <c r="B31" s="1007"/>
      <c r="C31" s="1008"/>
      <c r="D31" s="1008"/>
      <c r="E31" s="1008"/>
      <c r="F31" s="1008"/>
      <c r="G31" s="1009"/>
      <c r="H31" s="1007"/>
      <c r="I31" s="1008"/>
      <c r="J31" s="1008"/>
      <c r="K31" s="1008"/>
      <c r="L31" s="1009"/>
    </row>
    <row r="32" spans="2:12" x14ac:dyDescent="0.25">
      <c r="B32" s="1007"/>
      <c r="C32" s="1008"/>
      <c r="D32" s="1008"/>
      <c r="E32" s="1008"/>
      <c r="F32" s="1008"/>
      <c r="G32" s="1009"/>
      <c r="H32" s="1007"/>
      <c r="I32" s="1008"/>
      <c r="J32" s="1008"/>
      <c r="K32" s="1008"/>
      <c r="L32" s="1009"/>
    </row>
    <row r="33" spans="2:12" x14ac:dyDescent="0.25">
      <c r="B33" s="1007"/>
      <c r="C33" s="1008"/>
      <c r="D33" s="1008"/>
      <c r="E33" s="1008"/>
      <c r="F33" s="1008"/>
      <c r="G33" s="1009"/>
      <c r="H33" s="1007"/>
      <c r="I33" s="1008"/>
      <c r="J33" s="1008"/>
      <c r="K33" s="1008"/>
      <c r="L33" s="1009"/>
    </row>
    <row r="34" spans="2:12" x14ac:dyDescent="0.25">
      <c r="B34" s="1007"/>
      <c r="C34" s="1008"/>
      <c r="D34" s="1008"/>
      <c r="E34" s="1008"/>
      <c r="F34" s="1008"/>
      <c r="G34" s="1009"/>
      <c r="H34" s="1007"/>
      <c r="I34" s="1008"/>
      <c r="J34" s="1008"/>
      <c r="K34" s="1008"/>
      <c r="L34" s="1009"/>
    </row>
    <row r="35" spans="2:12" x14ac:dyDescent="0.25">
      <c r="B35" s="1007"/>
      <c r="C35" s="1008"/>
      <c r="D35" s="1008"/>
      <c r="E35" s="1008"/>
      <c r="F35" s="1008"/>
      <c r="G35" s="1009"/>
      <c r="H35" s="1007"/>
      <c r="I35" s="1008"/>
      <c r="J35" s="1008"/>
      <c r="K35" s="1008"/>
      <c r="L35" s="1009"/>
    </row>
    <row r="36" spans="2:12" x14ac:dyDescent="0.25">
      <c r="B36" s="1007"/>
      <c r="C36" s="1008"/>
      <c r="D36" s="1008"/>
      <c r="E36" s="1008"/>
      <c r="F36" s="1008"/>
      <c r="G36" s="1009"/>
      <c r="H36" s="1007"/>
      <c r="I36" s="1008"/>
      <c r="J36" s="1008"/>
      <c r="K36" s="1008"/>
      <c r="L36" s="1009"/>
    </row>
    <row r="37" spans="2:12" x14ac:dyDescent="0.25">
      <c r="B37" s="1007"/>
      <c r="C37" s="1008"/>
      <c r="D37" s="1008"/>
      <c r="E37" s="1008"/>
      <c r="F37" s="1008"/>
      <c r="G37" s="1009"/>
      <c r="H37" s="1007"/>
      <c r="I37" s="1008"/>
      <c r="J37" s="1008"/>
      <c r="K37" s="1008"/>
      <c r="L37" s="1009"/>
    </row>
    <row r="38" spans="2:12" x14ac:dyDescent="0.25">
      <c r="B38" s="1007"/>
      <c r="C38" s="1008"/>
      <c r="D38" s="1008"/>
      <c r="E38" s="1008"/>
      <c r="F38" s="1008"/>
      <c r="G38" s="1009"/>
      <c r="H38" s="1007"/>
      <c r="I38" s="1008"/>
      <c r="J38" s="1008"/>
      <c r="K38" s="1008"/>
      <c r="L38" s="1009"/>
    </row>
    <row r="39" spans="2:12" x14ac:dyDescent="0.25">
      <c r="B39" s="1007"/>
      <c r="C39" s="1008"/>
      <c r="D39" s="1008"/>
      <c r="E39" s="1008"/>
      <c r="F39" s="1008"/>
      <c r="G39" s="1009"/>
      <c r="H39" s="1007"/>
      <c r="I39" s="1008"/>
      <c r="J39" s="1008"/>
      <c r="K39" s="1008"/>
      <c r="L39" s="1009"/>
    </row>
    <row r="40" spans="2:12" x14ac:dyDescent="0.25">
      <c r="B40" s="1007"/>
      <c r="C40" s="1008"/>
      <c r="D40" s="1008"/>
      <c r="E40" s="1008"/>
      <c r="F40" s="1008"/>
      <c r="G40" s="1009"/>
      <c r="H40" s="1007"/>
      <c r="I40" s="1008"/>
      <c r="J40" s="1008"/>
      <c r="K40" s="1008"/>
      <c r="L40" s="1009"/>
    </row>
    <row r="41" spans="2:12" x14ac:dyDescent="0.25">
      <c r="B41" s="1151">
        <v>5</v>
      </c>
      <c r="C41" s="1152"/>
      <c r="D41" s="1152"/>
      <c r="E41" s="1152"/>
      <c r="F41" s="1152"/>
      <c r="G41" s="1153"/>
      <c r="H41" s="1157">
        <v>6</v>
      </c>
      <c r="I41" s="1158"/>
      <c r="J41" s="1158"/>
      <c r="K41" s="1158"/>
      <c r="L41" s="1159"/>
    </row>
    <row r="42" spans="2:12" ht="18" customHeight="1" thickBot="1" x14ac:dyDescent="0.3">
      <c r="B42" s="1154"/>
      <c r="C42" s="1155"/>
      <c r="D42" s="1155"/>
      <c r="E42" s="1155"/>
      <c r="F42" s="1155"/>
      <c r="G42" s="1156"/>
      <c r="H42" s="1160"/>
      <c r="I42" s="1161"/>
      <c r="J42" s="1161"/>
      <c r="K42" s="1161"/>
      <c r="L42" s="1162"/>
    </row>
    <row r="43" spans="2:12" ht="15.75" customHeight="1" x14ac:dyDescent="0.25">
      <c r="B43" s="1007" t="s">
        <v>546</v>
      </c>
      <c r="C43" s="1008"/>
      <c r="D43" s="1008"/>
      <c r="E43" s="1008"/>
      <c r="F43" s="1008"/>
      <c r="G43" s="1009"/>
      <c r="H43" s="1007" t="s">
        <v>547</v>
      </c>
      <c r="I43" s="1008"/>
      <c r="J43" s="1008"/>
      <c r="K43" s="1008"/>
      <c r="L43" s="1009"/>
    </row>
    <row r="44" spans="2:12" x14ac:dyDescent="0.25">
      <c r="B44" s="1007"/>
      <c r="C44" s="1008"/>
      <c r="D44" s="1008"/>
      <c r="E44" s="1008"/>
      <c r="F44" s="1008"/>
      <c r="G44" s="1009"/>
      <c r="H44" s="1007"/>
      <c r="I44" s="1008"/>
      <c r="J44" s="1008"/>
      <c r="K44" s="1008"/>
      <c r="L44" s="1009"/>
    </row>
    <row r="45" spans="2:12" x14ac:dyDescent="0.25">
      <c r="B45" s="1007"/>
      <c r="C45" s="1008"/>
      <c r="D45" s="1008"/>
      <c r="E45" s="1008"/>
      <c r="F45" s="1008"/>
      <c r="G45" s="1009"/>
      <c r="H45" s="1007"/>
      <c r="I45" s="1008"/>
      <c r="J45" s="1008"/>
      <c r="K45" s="1008"/>
      <c r="L45" s="1009"/>
    </row>
    <row r="46" spans="2:12" x14ac:dyDescent="0.25">
      <c r="B46" s="1007"/>
      <c r="C46" s="1008"/>
      <c r="D46" s="1008"/>
      <c r="E46" s="1008"/>
      <c r="F46" s="1008"/>
      <c r="G46" s="1009"/>
      <c r="H46" s="1007"/>
      <c r="I46" s="1008"/>
      <c r="J46" s="1008"/>
      <c r="K46" s="1008"/>
      <c r="L46" s="1009"/>
    </row>
    <row r="47" spans="2:12" x14ac:dyDescent="0.25">
      <c r="B47" s="1007"/>
      <c r="C47" s="1008"/>
      <c r="D47" s="1008"/>
      <c r="E47" s="1008"/>
      <c r="F47" s="1008"/>
      <c r="G47" s="1009"/>
      <c r="H47" s="1007"/>
      <c r="I47" s="1008"/>
      <c r="J47" s="1008"/>
      <c r="K47" s="1008"/>
      <c r="L47" s="1009"/>
    </row>
    <row r="48" spans="2:12" x14ac:dyDescent="0.25">
      <c r="B48" s="1007"/>
      <c r="C48" s="1008"/>
      <c r="D48" s="1008"/>
      <c r="E48" s="1008"/>
      <c r="F48" s="1008"/>
      <c r="G48" s="1009"/>
      <c r="H48" s="1007"/>
      <c r="I48" s="1008"/>
      <c r="J48" s="1008"/>
      <c r="K48" s="1008"/>
      <c r="L48" s="1009"/>
    </row>
    <row r="49" spans="2:12" x14ac:dyDescent="0.25">
      <c r="B49" s="1007"/>
      <c r="C49" s="1008"/>
      <c r="D49" s="1008"/>
      <c r="E49" s="1008"/>
      <c r="F49" s="1008"/>
      <c r="G49" s="1009"/>
      <c r="H49" s="1007"/>
      <c r="I49" s="1008"/>
      <c r="J49" s="1008"/>
      <c r="K49" s="1008"/>
      <c r="L49" s="1009"/>
    </row>
    <row r="50" spans="2:12" x14ac:dyDescent="0.25">
      <c r="B50" s="1007"/>
      <c r="C50" s="1008"/>
      <c r="D50" s="1008"/>
      <c r="E50" s="1008"/>
      <c r="F50" s="1008"/>
      <c r="G50" s="1009"/>
      <c r="H50" s="1007"/>
      <c r="I50" s="1008"/>
      <c r="J50" s="1008"/>
      <c r="K50" s="1008"/>
      <c r="L50" s="1009"/>
    </row>
    <row r="51" spans="2:12" x14ac:dyDescent="0.25">
      <c r="B51" s="1007"/>
      <c r="C51" s="1008"/>
      <c r="D51" s="1008"/>
      <c r="E51" s="1008"/>
      <c r="F51" s="1008"/>
      <c r="G51" s="1009"/>
      <c r="H51" s="1007"/>
      <c r="I51" s="1008"/>
      <c r="J51" s="1008"/>
      <c r="K51" s="1008"/>
      <c r="L51" s="1009"/>
    </row>
    <row r="52" spans="2:12" x14ac:dyDescent="0.25">
      <c r="B52" s="1007"/>
      <c r="C52" s="1008"/>
      <c r="D52" s="1008"/>
      <c r="E52" s="1008"/>
      <c r="F52" s="1008"/>
      <c r="G52" s="1009"/>
      <c r="H52" s="1007"/>
      <c r="I52" s="1008"/>
      <c r="J52" s="1008"/>
      <c r="K52" s="1008"/>
      <c r="L52" s="1009"/>
    </row>
    <row r="53" spans="2:12" x14ac:dyDescent="0.25">
      <c r="B53" s="1007"/>
      <c r="C53" s="1008"/>
      <c r="D53" s="1008"/>
      <c r="E53" s="1008"/>
      <c r="F53" s="1008"/>
      <c r="G53" s="1009"/>
      <c r="H53" s="1007"/>
      <c r="I53" s="1008"/>
      <c r="J53" s="1008"/>
      <c r="K53" s="1008"/>
      <c r="L53" s="1009"/>
    </row>
    <row r="54" spans="2:12" x14ac:dyDescent="0.25">
      <c r="B54" s="1007"/>
      <c r="C54" s="1008"/>
      <c r="D54" s="1008"/>
      <c r="E54" s="1008"/>
      <c r="F54" s="1008"/>
      <c r="G54" s="1009"/>
      <c r="H54" s="1007"/>
      <c r="I54" s="1008"/>
      <c r="J54" s="1008"/>
      <c r="K54" s="1008"/>
      <c r="L54" s="1009"/>
    </row>
    <row r="55" spans="2:12" x14ac:dyDescent="0.25">
      <c r="B55" s="1007"/>
      <c r="C55" s="1008"/>
      <c r="D55" s="1008"/>
      <c r="E55" s="1008"/>
      <c r="F55" s="1008"/>
      <c r="G55" s="1009"/>
      <c r="H55" s="1007"/>
      <c r="I55" s="1008"/>
      <c r="J55" s="1008"/>
      <c r="K55" s="1008"/>
      <c r="L55" s="1009"/>
    </row>
    <row r="56" spans="2:12" x14ac:dyDescent="0.25">
      <c r="B56" s="1007"/>
      <c r="C56" s="1008"/>
      <c r="D56" s="1008"/>
      <c r="E56" s="1008"/>
      <c r="F56" s="1008"/>
      <c r="G56" s="1009"/>
      <c r="H56" s="1007"/>
      <c r="I56" s="1008"/>
      <c r="J56" s="1008"/>
      <c r="K56" s="1008"/>
      <c r="L56" s="1009"/>
    </row>
    <row r="57" spans="2:12" x14ac:dyDescent="0.25">
      <c r="B57" s="1151">
        <v>9</v>
      </c>
      <c r="C57" s="1152"/>
      <c r="D57" s="1152"/>
      <c r="E57" s="1152"/>
      <c r="F57" s="1152"/>
      <c r="G57" s="1153"/>
      <c r="H57" s="1157">
        <v>10</v>
      </c>
      <c r="I57" s="1158"/>
      <c r="J57" s="1158"/>
      <c r="K57" s="1158"/>
      <c r="L57" s="1159"/>
    </row>
    <row r="58" spans="2:12" ht="18" customHeight="1" thickBot="1" x14ac:dyDescent="0.3">
      <c r="B58" s="1154"/>
      <c r="C58" s="1155"/>
      <c r="D58" s="1155"/>
      <c r="E58" s="1155"/>
      <c r="F58" s="1155"/>
      <c r="G58" s="1156"/>
      <c r="H58" s="1160"/>
      <c r="I58" s="1161"/>
      <c r="J58" s="1161"/>
      <c r="K58" s="1161"/>
      <c r="L58" s="1162"/>
    </row>
    <row r="59" spans="2:12" ht="15.75" customHeight="1" x14ac:dyDescent="0.25">
      <c r="B59" s="1007" t="s">
        <v>546</v>
      </c>
      <c r="C59" s="1008"/>
      <c r="D59" s="1008"/>
      <c r="E59" s="1008"/>
      <c r="F59" s="1008"/>
      <c r="G59" s="1009"/>
      <c r="H59" s="1007" t="s">
        <v>547</v>
      </c>
      <c r="I59" s="1008"/>
      <c r="J59" s="1008"/>
      <c r="K59" s="1008"/>
      <c r="L59" s="1009"/>
    </row>
    <row r="60" spans="2:12" x14ac:dyDescent="0.25">
      <c r="B60" s="1007"/>
      <c r="C60" s="1008"/>
      <c r="D60" s="1008"/>
      <c r="E60" s="1008"/>
      <c r="F60" s="1008"/>
      <c r="G60" s="1009"/>
      <c r="H60" s="1007"/>
      <c r="I60" s="1008"/>
      <c r="J60" s="1008"/>
      <c r="K60" s="1008"/>
      <c r="L60" s="1009"/>
    </row>
    <row r="61" spans="2:12" x14ac:dyDescent="0.25">
      <c r="B61" s="1007"/>
      <c r="C61" s="1008"/>
      <c r="D61" s="1008"/>
      <c r="E61" s="1008"/>
      <c r="F61" s="1008"/>
      <c r="G61" s="1009"/>
      <c r="H61" s="1007"/>
      <c r="I61" s="1008"/>
      <c r="J61" s="1008"/>
      <c r="K61" s="1008"/>
      <c r="L61" s="1009"/>
    </row>
    <row r="62" spans="2:12" x14ac:dyDescent="0.25">
      <c r="B62" s="1007"/>
      <c r="C62" s="1008"/>
      <c r="D62" s="1008"/>
      <c r="E62" s="1008"/>
      <c r="F62" s="1008"/>
      <c r="G62" s="1009"/>
      <c r="H62" s="1007"/>
      <c r="I62" s="1008"/>
      <c r="J62" s="1008"/>
      <c r="K62" s="1008"/>
      <c r="L62" s="1009"/>
    </row>
    <row r="63" spans="2:12" x14ac:dyDescent="0.25">
      <c r="B63" s="1007"/>
      <c r="C63" s="1008"/>
      <c r="D63" s="1008"/>
      <c r="E63" s="1008"/>
      <c r="F63" s="1008"/>
      <c r="G63" s="1009"/>
      <c r="H63" s="1007"/>
      <c r="I63" s="1008"/>
      <c r="J63" s="1008"/>
      <c r="K63" s="1008"/>
      <c r="L63" s="1009"/>
    </row>
    <row r="64" spans="2:12" x14ac:dyDescent="0.25">
      <c r="B64" s="1007"/>
      <c r="C64" s="1008"/>
      <c r="D64" s="1008"/>
      <c r="E64" s="1008"/>
      <c r="F64" s="1008"/>
      <c r="G64" s="1009"/>
      <c r="H64" s="1007"/>
      <c r="I64" s="1008"/>
      <c r="J64" s="1008"/>
      <c r="K64" s="1008"/>
      <c r="L64" s="1009"/>
    </row>
    <row r="65" spans="2:12" x14ac:dyDescent="0.25">
      <c r="B65" s="1007"/>
      <c r="C65" s="1008"/>
      <c r="D65" s="1008"/>
      <c r="E65" s="1008"/>
      <c r="F65" s="1008"/>
      <c r="G65" s="1009"/>
      <c r="H65" s="1007"/>
      <c r="I65" s="1008"/>
      <c r="J65" s="1008"/>
      <c r="K65" s="1008"/>
      <c r="L65" s="1009"/>
    </row>
    <row r="66" spans="2:12" x14ac:dyDescent="0.25">
      <c r="B66" s="1007"/>
      <c r="C66" s="1008"/>
      <c r="D66" s="1008"/>
      <c r="E66" s="1008"/>
      <c r="F66" s="1008"/>
      <c r="G66" s="1009"/>
      <c r="H66" s="1007"/>
      <c r="I66" s="1008"/>
      <c r="J66" s="1008"/>
      <c r="K66" s="1008"/>
      <c r="L66" s="1009"/>
    </row>
    <row r="67" spans="2:12" x14ac:dyDescent="0.25">
      <c r="B67" s="1007"/>
      <c r="C67" s="1008"/>
      <c r="D67" s="1008"/>
      <c r="E67" s="1008"/>
      <c r="F67" s="1008"/>
      <c r="G67" s="1009"/>
      <c r="H67" s="1007"/>
      <c r="I67" s="1008"/>
      <c r="J67" s="1008"/>
      <c r="K67" s="1008"/>
      <c r="L67" s="1009"/>
    </row>
    <row r="68" spans="2:12" x14ac:dyDescent="0.25">
      <c r="B68" s="1007"/>
      <c r="C68" s="1008"/>
      <c r="D68" s="1008"/>
      <c r="E68" s="1008"/>
      <c r="F68" s="1008"/>
      <c r="G68" s="1009"/>
      <c r="H68" s="1007"/>
      <c r="I68" s="1008"/>
      <c r="J68" s="1008"/>
      <c r="K68" s="1008"/>
      <c r="L68" s="1009"/>
    </row>
    <row r="69" spans="2:12" x14ac:dyDescent="0.25">
      <c r="B69" s="1007"/>
      <c r="C69" s="1008"/>
      <c r="D69" s="1008"/>
      <c r="E69" s="1008"/>
      <c r="F69" s="1008"/>
      <c r="G69" s="1009"/>
      <c r="H69" s="1007"/>
      <c r="I69" s="1008"/>
      <c r="J69" s="1008"/>
      <c r="K69" s="1008"/>
      <c r="L69" s="1009"/>
    </row>
    <row r="70" spans="2:12" x14ac:dyDescent="0.25">
      <c r="B70" s="1007"/>
      <c r="C70" s="1008"/>
      <c r="D70" s="1008"/>
      <c r="E70" s="1008"/>
      <c r="F70" s="1008"/>
      <c r="G70" s="1009"/>
      <c r="H70" s="1007"/>
      <c r="I70" s="1008"/>
      <c r="J70" s="1008"/>
      <c r="K70" s="1008"/>
      <c r="L70" s="1009"/>
    </row>
    <row r="71" spans="2:12" x14ac:dyDescent="0.25">
      <c r="B71" s="1007"/>
      <c r="C71" s="1008"/>
      <c r="D71" s="1008"/>
      <c r="E71" s="1008"/>
      <c r="F71" s="1008"/>
      <c r="G71" s="1009"/>
      <c r="H71" s="1007"/>
      <c r="I71" s="1008"/>
      <c r="J71" s="1008"/>
      <c r="K71" s="1008"/>
      <c r="L71" s="1009"/>
    </row>
    <row r="72" spans="2:12" x14ac:dyDescent="0.25">
      <c r="B72" s="1007"/>
      <c r="C72" s="1008"/>
      <c r="D72" s="1008"/>
      <c r="E72" s="1008"/>
      <c r="F72" s="1008"/>
      <c r="G72" s="1009"/>
      <c r="H72" s="1007"/>
      <c r="I72" s="1008"/>
      <c r="J72" s="1008"/>
      <c r="K72" s="1008"/>
      <c r="L72" s="1009"/>
    </row>
    <row r="73" spans="2:12" x14ac:dyDescent="0.25">
      <c r="B73" s="1151">
        <v>11</v>
      </c>
      <c r="C73" s="1152"/>
      <c r="D73" s="1152"/>
      <c r="E73" s="1152"/>
      <c r="F73" s="1152"/>
      <c r="G73" s="1153"/>
      <c r="H73" s="1157">
        <v>12</v>
      </c>
      <c r="I73" s="1158"/>
      <c r="J73" s="1158"/>
      <c r="K73" s="1158"/>
      <c r="L73" s="1159"/>
    </row>
    <row r="74" spans="2:12" ht="18" customHeight="1" thickBot="1" x14ac:dyDescent="0.3">
      <c r="B74" s="1154"/>
      <c r="C74" s="1155"/>
      <c r="D74" s="1155"/>
      <c r="E74" s="1155"/>
      <c r="F74" s="1155"/>
      <c r="G74" s="1156"/>
      <c r="H74" s="1160"/>
      <c r="I74" s="1161"/>
      <c r="J74" s="1161"/>
      <c r="K74" s="1161"/>
      <c r="L74" s="1162"/>
    </row>
    <row r="75" spans="2:12" ht="15.75" customHeight="1" x14ac:dyDescent="0.25">
      <c r="B75" s="1007" t="s">
        <v>546</v>
      </c>
      <c r="C75" s="1008"/>
      <c r="D75" s="1008"/>
      <c r="E75" s="1008"/>
      <c r="F75" s="1008"/>
      <c r="G75" s="1009"/>
      <c r="H75" s="1007" t="s">
        <v>547</v>
      </c>
      <c r="I75" s="1008"/>
      <c r="J75" s="1008"/>
      <c r="K75" s="1008"/>
      <c r="L75" s="1009"/>
    </row>
    <row r="76" spans="2:12" x14ac:dyDescent="0.25">
      <c r="B76" s="1007"/>
      <c r="C76" s="1008"/>
      <c r="D76" s="1008"/>
      <c r="E76" s="1008"/>
      <c r="F76" s="1008"/>
      <c r="G76" s="1009"/>
      <c r="H76" s="1007"/>
      <c r="I76" s="1008"/>
      <c r="J76" s="1008"/>
      <c r="K76" s="1008"/>
      <c r="L76" s="1009"/>
    </row>
    <row r="77" spans="2:12" x14ac:dyDescent="0.25">
      <c r="B77" s="1007"/>
      <c r="C77" s="1008"/>
      <c r="D77" s="1008"/>
      <c r="E77" s="1008"/>
      <c r="F77" s="1008"/>
      <c r="G77" s="1009"/>
      <c r="H77" s="1007"/>
      <c r="I77" s="1008"/>
      <c r="J77" s="1008"/>
      <c r="K77" s="1008"/>
      <c r="L77" s="1009"/>
    </row>
    <row r="78" spans="2:12" x14ac:dyDescent="0.25">
      <c r="B78" s="1007"/>
      <c r="C78" s="1008"/>
      <c r="D78" s="1008"/>
      <c r="E78" s="1008"/>
      <c r="F78" s="1008"/>
      <c r="G78" s="1009"/>
      <c r="H78" s="1007"/>
      <c r="I78" s="1008"/>
      <c r="J78" s="1008"/>
      <c r="K78" s="1008"/>
      <c r="L78" s="1009"/>
    </row>
    <row r="79" spans="2:12" x14ac:dyDescent="0.25">
      <c r="B79" s="1007"/>
      <c r="C79" s="1008"/>
      <c r="D79" s="1008"/>
      <c r="E79" s="1008"/>
      <c r="F79" s="1008"/>
      <c r="G79" s="1009"/>
      <c r="H79" s="1007"/>
      <c r="I79" s="1008"/>
      <c r="J79" s="1008"/>
      <c r="K79" s="1008"/>
      <c r="L79" s="1009"/>
    </row>
    <row r="80" spans="2:12" x14ac:dyDescent="0.25">
      <c r="B80" s="1007"/>
      <c r="C80" s="1008"/>
      <c r="D80" s="1008"/>
      <c r="E80" s="1008"/>
      <c r="F80" s="1008"/>
      <c r="G80" s="1009"/>
      <c r="H80" s="1007"/>
      <c r="I80" s="1008"/>
      <c r="J80" s="1008"/>
      <c r="K80" s="1008"/>
      <c r="L80" s="1009"/>
    </row>
    <row r="81" spans="2:12" x14ac:dyDescent="0.25">
      <c r="B81" s="1007"/>
      <c r="C81" s="1008"/>
      <c r="D81" s="1008"/>
      <c r="E81" s="1008"/>
      <c r="F81" s="1008"/>
      <c r="G81" s="1009"/>
      <c r="H81" s="1007"/>
      <c r="I81" s="1008"/>
      <c r="J81" s="1008"/>
      <c r="K81" s="1008"/>
      <c r="L81" s="1009"/>
    </row>
    <row r="82" spans="2:12" x14ac:dyDescent="0.25">
      <c r="B82" s="1007"/>
      <c r="C82" s="1008"/>
      <c r="D82" s="1008"/>
      <c r="E82" s="1008"/>
      <c r="F82" s="1008"/>
      <c r="G82" s="1009"/>
      <c r="H82" s="1007"/>
      <c r="I82" s="1008"/>
      <c r="J82" s="1008"/>
      <c r="K82" s="1008"/>
      <c r="L82" s="1009"/>
    </row>
    <row r="83" spans="2:12" x14ac:dyDescent="0.25">
      <c r="B83" s="1007"/>
      <c r="C83" s="1008"/>
      <c r="D83" s="1008"/>
      <c r="E83" s="1008"/>
      <c r="F83" s="1008"/>
      <c r="G83" s="1009"/>
      <c r="H83" s="1007"/>
      <c r="I83" s="1008"/>
      <c r="J83" s="1008"/>
      <c r="K83" s="1008"/>
      <c r="L83" s="1009"/>
    </row>
    <row r="84" spans="2:12" x14ac:dyDescent="0.25">
      <c r="B84" s="1007"/>
      <c r="C84" s="1008"/>
      <c r="D84" s="1008"/>
      <c r="E84" s="1008"/>
      <c r="F84" s="1008"/>
      <c r="G84" s="1009"/>
      <c r="H84" s="1007"/>
      <c r="I84" s="1008"/>
      <c r="J84" s="1008"/>
      <c r="K84" s="1008"/>
      <c r="L84" s="1009"/>
    </row>
    <row r="85" spans="2:12" x14ac:dyDescent="0.25">
      <c r="B85" s="1007"/>
      <c r="C85" s="1008"/>
      <c r="D85" s="1008"/>
      <c r="E85" s="1008"/>
      <c r="F85" s="1008"/>
      <c r="G85" s="1009"/>
      <c r="H85" s="1007"/>
      <c r="I85" s="1008"/>
      <c r="J85" s="1008"/>
      <c r="K85" s="1008"/>
      <c r="L85" s="1009"/>
    </row>
    <row r="86" spans="2:12" x14ac:dyDescent="0.25">
      <c r="B86" s="1007"/>
      <c r="C86" s="1008"/>
      <c r="D86" s="1008"/>
      <c r="E86" s="1008"/>
      <c r="F86" s="1008"/>
      <c r="G86" s="1009"/>
      <c r="H86" s="1007"/>
      <c r="I86" s="1008"/>
      <c r="J86" s="1008"/>
      <c r="K86" s="1008"/>
      <c r="L86" s="1009"/>
    </row>
    <row r="87" spans="2:12" x14ac:dyDescent="0.25">
      <c r="B87" s="1007"/>
      <c r="C87" s="1008"/>
      <c r="D87" s="1008"/>
      <c r="E87" s="1008"/>
      <c r="F87" s="1008"/>
      <c r="G87" s="1009"/>
      <c r="H87" s="1007"/>
      <c r="I87" s="1008"/>
      <c r="J87" s="1008"/>
      <c r="K87" s="1008"/>
      <c r="L87" s="1009"/>
    </row>
    <row r="88" spans="2:12" x14ac:dyDescent="0.25">
      <c r="B88" s="1007"/>
      <c r="C88" s="1008"/>
      <c r="D88" s="1008"/>
      <c r="E88" s="1008"/>
      <c r="F88" s="1008"/>
      <c r="G88" s="1009"/>
      <c r="H88" s="1007"/>
      <c r="I88" s="1008"/>
      <c r="J88" s="1008"/>
      <c r="K88" s="1008"/>
      <c r="L88" s="1009"/>
    </row>
    <row r="89" spans="2:12" x14ac:dyDescent="0.25">
      <c r="B89" s="1151">
        <v>13</v>
      </c>
      <c r="C89" s="1152"/>
      <c r="D89" s="1152"/>
      <c r="E89" s="1152"/>
      <c r="F89" s="1152"/>
      <c r="G89" s="1153"/>
      <c r="H89" s="1157">
        <v>14</v>
      </c>
      <c r="I89" s="1158"/>
      <c r="J89" s="1158"/>
      <c r="K89" s="1158"/>
      <c r="L89" s="1159"/>
    </row>
    <row r="90" spans="2:12" ht="18" customHeight="1" thickBot="1" x14ac:dyDescent="0.3">
      <c r="B90" s="1154"/>
      <c r="C90" s="1155"/>
      <c r="D90" s="1155"/>
      <c r="E90" s="1155"/>
      <c r="F90" s="1155"/>
      <c r="G90" s="1156"/>
      <c r="H90" s="1160"/>
      <c r="I90" s="1161"/>
      <c r="J90" s="1161"/>
      <c r="K90" s="1161"/>
      <c r="L90" s="1162"/>
    </row>
    <row r="91" spans="2:12" ht="15.75" customHeight="1" x14ac:dyDescent="0.25">
      <c r="B91" s="1007" t="s">
        <v>546</v>
      </c>
      <c r="C91" s="1008"/>
      <c r="D91" s="1008"/>
      <c r="E91" s="1008"/>
      <c r="F91" s="1008"/>
      <c r="G91" s="1009"/>
      <c r="H91" s="1007" t="s">
        <v>547</v>
      </c>
      <c r="I91" s="1008"/>
      <c r="J91" s="1008"/>
      <c r="K91" s="1008"/>
      <c r="L91" s="1009"/>
    </row>
    <row r="92" spans="2:12" x14ac:dyDescent="0.25">
      <c r="B92" s="1007"/>
      <c r="C92" s="1008"/>
      <c r="D92" s="1008"/>
      <c r="E92" s="1008"/>
      <c r="F92" s="1008"/>
      <c r="G92" s="1009"/>
      <c r="H92" s="1007"/>
      <c r="I92" s="1008"/>
      <c r="J92" s="1008"/>
      <c r="K92" s="1008"/>
      <c r="L92" s="1009"/>
    </row>
    <row r="93" spans="2:12" x14ac:dyDescent="0.25">
      <c r="B93" s="1007"/>
      <c r="C93" s="1008"/>
      <c r="D93" s="1008"/>
      <c r="E93" s="1008"/>
      <c r="F93" s="1008"/>
      <c r="G93" s="1009"/>
      <c r="H93" s="1007"/>
      <c r="I93" s="1008"/>
      <c r="J93" s="1008"/>
      <c r="K93" s="1008"/>
      <c r="L93" s="1009"/>
    </row>
    <row r="94" spans="2:12" x14ac:dyDescent="0.25">
      <c r="B94" s="1007"/>
      <c r="C94" s="1008"/>
      <c r="D94" s="1008"/>
      <c r="E94" s="1008"/>
      <c r="F94" s="1008"/>
      <c r="G94" s="1009"/>
      <c r="H94" s="1007"/>
      <c r="I94" s="1008"/>
      <c r="J94" s="1008"/>
      <c r="K94" s="1008"/>
      <c r="L94" s="1009"/>
    </row>
    <row r="95" spans="2:12" x14ac:dyDescent="0.25">
      <c r="B95" s="1007"/>
      <c r="C95" s="1008"/>
      <c r="D95" s="1008"/>
      <c r="E95" s="1008"/>
      <c r="F95" s="1008"/>
      <c r="G95" s="1009"/>
      <c r="H95" s="1007"/>
      <c r="I95" s="1008"/>
      <c r="J95" s="1008"/>
      <c r="K95" s="1008"/>
      <c r="L95" s="1009"/>
    </row>
    <row r="96" spans="2:12" x14ac:dyDescent="0.25">
      <c r="B96" s="1007"/>
      <c r="C96" s="1008"/>
      <c r="D96" s="1008"/>
      <c r="E96" s="1008"/>
      <c r="F96" s="1008"/>
      <c r="G96" s="1009"/>
      <c r="H96" s="1007"/>
      <c r="I96" s="1008"/>
      <c r="J96" s="1008"/>
      <c r="K96" s="1008"/>
      <c r="L96" s="1009"/>
    </row>
    <row r="97" spans="2:12" x14ac:dyDescent="0.25">
      <c r="B97" s="1007"/>
      <c r="C97" s="1008"/>
      <c r="D97" s="1008"/>
      <c r="E97" s="1008"/>
      <c r="F97" s="1008"/>
      <c r="G97" s="1009"/>
      <c r="H97" s="1007"/>
      <c r="I97" s="1008"/>
      <c r="J97" s="1008"/>
      <c r="K97" s="1008"/>
      <c r="L97" s="1009"/>
    </row>
    <row r="98" spans="2:12" x14ac:dyDescent="0.25">
      <c r="B98" s="1007"/>
      <c r="C98" s="1008"/>
      <c r="D98" s="1008"/>
      <c r="E98" s="1008"/>
      <c r="F98" s="1008"/>
      <c r="G98" s="1009"/>
      <c r="H98" s="1007"/>
      <c r="I98" s="1008"/>
      <c r="J98" s="1008"/>
      <c r="K98" s="1008"/>
      <c r="L98" s="1009"/>
    </row>
    <row r="99" spans="2:12" x14ac:dyDescent="0.25">
      <c r="B99" s="1007"/>
      <c r="C99" s="1008"/>
      <c r="D99" s="1008"/>
      <c r="E99" s="1008"/>
      <c r="F99" s="1008"/>
      <c r="G99" s="1009"/>
      <c r="H99" s="1007"/>
      <c r="I99" s="1008"/>
      <c r="J99" s="1008"/>
      <c r="K99" s="1008"/>
      <c r="L99" s="1009"/>
    </row>
    <row r="100" spans="2:12" x14ac:dyDescent="0.25">
      <c r="B100" s="1007"/>
      <c r="C100" s="1008"/>
      <c r="D100" s="1008"/>
      <c r="E100" s="1008"/>
      <c r="F100" s="1008"/>
      <c r="G100" s="1009"/>
      <c r="H100" s="1007"/>
      <c r="I100" s="1008"/>
      <c r="J100" s="1008"/>
      <c r="K100" s="1008"/>
      <c r="L100" s="1009"/>
    </row>
    <row r="101" spans="2:12" x14ac:dyDescent="0.25">
      <c r="B101" s="1007"/>
      <c r="C101" s="1008"/>
      <c r="D101" s="1008"/>
      <c r="E101" s="1008"/>
      <c r="F101" s="1008"/>
      <c r="G101" s="1009"/>
      <c r="H101" s="1007"/>
      <c r="I101" s="1008"/>
      <c r="J101" s="1008"/>
      <c r="K101" s="1008"/>
      <c r="L101" s="1009"/>
    </row>
    <row r="102" spans="2:12" x14ac:dyDescent="0.25">
      <c r="B102" s="1007"/>
      <c r="C102" s="1008"/>
      <c r="D102" s="1008"/>
      <c r="E102" s="1008"/>
      <c r="F102" s="1008"/>
      <c r="G102" s="1009"/>
      <c r="H102" s="1007"/>
      <c r="I102" s="1008"/>
      <c r="J102" s="1008"/>
      <c r="K102" s="1008"/>
      <c r="L102" s="1009"/>
    </row>
    <row r="103" spans="2:12" x14ac:dyDescent="0.25">
      <c r="B103" s="1007"/>
      <c r="C103" s="1008"/>
      <c r="D103" s="1008"/>
      <c r="E103" s="1008"/>
      <c r="F103" s="1008"/>
      <c r="G103" s="1009"/>
      <c r="H103" s="1007"/>
      <c r="I103" s="1008"/>
      <c r="J103" s="1008"/>
      <c r="K103" s="1008"/>
      <c r="L103" s="1009"/>
    </row>
    <row r="104" spans="2:12" x14ac:dyDescent="0.25">
      <c r="B104" s="1007"/>
      <c r="C104" s="1008"/>
      <c r="D104" s="1008"/>
      <c r="E104" s="1008"/>
      <c r="F104" s="1008"/>
      <c r="G104" s="1009"/>
      <c r="H104" s="1007"/>
      <c r="I104" s="1008"/>
      <c r="J104" s="1008"/>
      <c r="K104" s="1008"/>
      <c r="L104" s="1009"/>
    </row>
    <row r="105" spans="2:12" x14ac:dyDescent="0.25">
      <c r="B105" s="1151">
        <v>15</v>
      </c>
      <c r="C105" s="1152"/>
      <c r="D105" s="1152"/>
      <c r="E105" s="1152"/>
      <c r="F105" s="1152"/>
      <c r="G105" s="1153"/>
      <c r="H105" s="1157">
        <v>16</v>
      </c>
      <c r="I105" s="1158"/>
      <c r="J105" s="1158"/>
      <c r="K105" s="1158"/>
      <c r="L105" s="1159"/>
    </row>
    <row r="106" spans="2:12" ht="18" customHeight="1" thickBot="1" x14ac:dyDescent="0.3">
      <c r="B106" s="1154"/>
      <c r="C106" s="1155"/>
      <c r="D106" s="1155"/>
      <c r="E106" s="1155"/>
      <c r="F106" s="1155"/>
      <c r="G106" s="1156"/>
      <c r="H106" s="1160"/>
      <c r="I106" s="1161"/>
      <c r="J106" s="1161"/>
      <c r="K106" s="1161"/>
      <c r="L106" s="1162"/>
    </row>
    <row r="107" spans="2:12" ht="61.5" customHeight="1" thickBot="1" x14ac:dyDescent="0.3">
      <c r="B107" s="1163" t="s">
        <v>1205</v>
      </c>
      <c r="C107" s="1164"/>
      <c r="D107" s="1164"/>
      <c r="E107" s="1164"/>
      <c r="F107" s="1164"/>
      <c r="G107" s="1164"/>
      <c r="H107" s="1164"/>
      <c r="I107" s="1164"/>
      <c r="J107" s="1164"/>
      <c r="K107" s="1164"/>
      <c r="L107" s="1165"/>
    </row>
    <row r="108" spans="2:12" ht="15" customHeight="1" x14ac:dyDescent="0.25">
      <c r="B108" s="1007" t="s">
        <v>546</v>
      </c>
      <c r="C108" s="1008"/>
      <c r="D108" s="1008"/>
      <c r="E108" s="1008"/>
      <c r="F108" s="1008"/>
      <c r="G108" s="1009"/>
      <c r="H108" s="1007" t="s">
        <v>547</v>
      </c>
      <c r="I108" s="1008"/>
      <c r="J108" s="1008"/>
      <c r="K108" s="1008"/>
      <c r="L108" s="1009"/>
    </row>
    <row r="109" spans="2:12" ht="15" customHeight="1" x14ac:dyDescent="0.25">
      <c r="B109" s="1007"/>
      <c r="C109" s="1008"/>
      <c r="D109" s="1008"/>
      <c r="E109" s="1008"/>
      <c r="F109" s="1008"/>
      <c r="G109" s="1009"/>
      <c r="H109" s="1007"/>
      <c r="I109" s="1008"/>
      <c r="J109" s="1008"/>
      <c r="K109" s="1008"/>
      <c r="L109" s="1009"/>
    </row>
    <row r="110" spans="2:12" ht="15" customHeight="1" x14ac:dyDescent="0.25">
      <c r="B110" s="1007"/>
      <c r="C110" s="1008"/>
      <c r="D110" s="1008"/>
      <c r="E110" s="1008"/>
      <c r="F110" s="1008"/>
      <c r="G110" s="1009"/>
      <c r="H110" s="1007"/>
      <c r="I110" s="1008"/>
      <c r="J110" s="1008"/>
      <c r="K110" s="1008"/>
      <c r="L110" s="1009"/>
    </row>
    <row r="111" spans="2:12" ht="15" customHeight="1" x14ac:dyDescent="0.25">
      <c r="B111" s="1007"/>
      <c r="C111" s="1008"/>
      <c r="D111" s="1008"/>
      <c r="E111" s="1008"/>
      <c r="F111" s="1008"/>
      <c r="G111" s="1009"/>
      <c r="H111" s="1007"/>
      <c r="I111" s="1008"/>
      <c r="J111" s="1008"/>
      <c r="K111" s="1008"/>
      <c r="L111" s="1009"/>
    </row>
    <row r="112" spans="2:12" ht="15" customHeight="1" x14ac:dyDescent="0.25">
      <c r="B112" s="1007"/>
      <c r="C112" s="1008"/>
      <c r="D112" s="1008"/>
      <c r="E112" s="1008"/>
      <c r="F112" s="1008"/>
      <c r="G112" s="1009"/>
      <c r="H112" s="1007"/>
      <c r="I112" s="1008"/>
      <c r="J112" s="1008"/>
      <c r="K112" s="1008"/>
      <c r="L112" s="1009"/>
    </row>
    <row r="113" spans="2:12" ht="15" customHeight="1" x14ac:dyDescent="0.25">
      <c r="B113" s="1007"/>
      <c r="C113" s="1008"/>
      <c r="D113" s="1008"/>
      <c r="E113" s="1008"/>
      <c r="F113" s="1008"/>
      <c r="G113" s="1009"/>
      <c r="H113" s="1007"/>
      <c r="I113" s="1008"/>
      <c r="J113" s="1008"/>
      <c r="K113" s="1008"/>
      <c r="L113" s="1009"/>
    </row>
    <row r="114" spans="2:12" ht="15" customHeight="1" x14ac:dyDescent="0.25">
      <c r="B114" s="1007"/>
      <c r="C114" s="1008"/>
      <c r="D114" s="1008"/>
      <c r="E114" s="1008"/>
      <c r="F114" s="1008"/>
      <c r="G114" s="1009"/>
      <c r="H114" s="1007"/>
      <c r="I114" s="1008"/>
      <c r="J114" s="1008"/>
      <c r="K114" s="1008"/>
      <c r="L114" s="1009"/>
    </row>
    <row r="115" spans="2:12" ht="15" customHeight="1" x14ac:dyDescent="0.25">
      <c r="B115" s="1007"/>
      <c r="C115" s="1008"/>
      <c r="D115" s="1008"/>
      <c r="E115" s="1008"/>
      <c r="F115" s="1008"/>
      <c r="G115" s="1009"/>
      <c r="H115" s="1007"/>
      <c r="I115" s="1008"/>
      <c r="J115" s="1008"/>
      <c r="K115" s="1008"/>
      <c r="L115" s="1009"/>
    </row>
    <row r="116" spans="2:12" ht="15" customHeight="1" x14ac:dyDescent="0.25">
      <c r="B116" s="1007"/>
      <c r="C116" s="1008"/>
      <c r="D116" s="1008"/>
      <c r="E116" s="1008"/>
      <c r="F116" s="1008"/>
      <c r="G116" s="1009"/>
      <c r="H116" s="1007"/>
      <c r="I116" s="1008"/>
      <c r="J116" s="1008"/>
      <c r="K116" s="1008"/>
      <c r="L116" s="1009"/>
    </row>
    <row r="117" spans="2:12" ht="15" customHeight="1" x14ac:dyDescent="0.25">
      <c r="B117" s="1007"/>
      <c r="C117" s="1008"/>
      <c r="D117" s="1008"/>
      <c r="E117" s="1008"/>
      <c r="F117" s="1008"/>
      <c r="G117" s="1009"/>
      <c r="H117" s="1007"/>
      <c r="I117" s="1008"/>
      <c r="J117" s="1008"/>
      <c r="K117" s="1008"/>
      <c r="L117" s="1009"/>
    </row>
    <row r="118" spans="2:12" ht="15" customHeight="1" x14ac:dyDescent="0.25">
      <c r="B118" s="1007"/>
      <c r="C118" s="1008"/>
      <c r="D118" s="1008"/>
      <c r="E118" s="1008"/>
      <c r="F118" s="1008"/>
      <c r="G118" s="1009"/>
      <c r="H118" s="1007"/>
      <c r="I118" s="1008"/>
      <c r="J118" s="1008"/>
      <c r="K118" s="1008"/>
      <c r="L118" s="1009"/>
    </row>
    <row r="119" spans="2:12" ht="15" customHeight="1" x14ac:dyDescent="0.25">
      <c r="B119" s="1007"/>
      <c r="C119" s="1008"/>
      <c r="D119" s="1008"/>
      <c r="E119" s="1008"/>
      <c r="F119" s="1008"/>
      <c r="G119" s="1009"/>
      <c r="H119" s="1007"/>
      <c r="I119" s="1008"/>
      <c r="J119" s="1008"/>
      <c r="K119" s="1008"/>
      <c r="L119" s="1009"/>
    </row>
    <row r="120" spans="2:12" x14ac:dyDescent="0.25">
      <c r="B120" s="1007"/>
      <c r="C120" s="1008"/>
      <c r="D120" s="1008"/>
      <c r="E120" s="1008"/>
      <c r="F120" s="1008"/>
      <c r="G120" s="1009"/>
      <c r="H120" s="1007"/>
      <c r="I120" s="1008"/>
      <c r="J120" s="1008"/>
      <c r="K120" s="1008"/>
      <c r="L120" s="1009"/>
    </row>
    <row r="121" spans="2:12" ht="18" customHeight="1" x14ac:dyDescent="0.25">
      <c r="B121" s="1007"/>
      <c r="C121" s="1008"/>
      <c r="D121" s="1008"/>
      <c r="E121" s="1008"/>
      <c r="F121" s="1008"/>
      <c r="G121" s="1009"/>
      <c r="H121" s="1007"/>
      <c r="I121" s="1008"/>
      <c r="J121" s="1008"/>
      <c r="K121" s="1008"/>
      <c r="L121" s="1009"/>
    </row>
    <row r="122" spans="2:12" ht="15.75" customHeight="1" x14ac:dyDescent="0.25">
      <c r="B122" s="1151">
        <v>17</v>
      </c>
      <c r="C122" s="1152"/>
      <c r="D122" s="1152"/>
      <c r="E122" s="1152"/>
      <c r="F122" s="1152"/>
      <c r="G122" s="1153"/>
      <c r="H122" s="1157">
        <v>18</v>
      </c>
      <c r="I122" s="1158"/>
      <c r="J122" s="1158"/>
      <c r="K122" s="1158"/>
      <c r="L122" s="1159"/>
    </row>
    <row r="123" spans="2:12" ht="15.75" thickBot="1" x14ac:dyDescent="0.3">
      <c r="B123" s="1154"/>
      <c r="C123" s="1155"/>
      <c r="D123" s="1155"/>
      <c r="E123" s="1155"/>
      <c r="F123" s="1155"/>
      <c r="G123" s="1156"/>
      <c r="H123" s="1160"/>
      <c r="I123" s="1161"/>
      <c r="J123" s="1161"/>
      <c r="K123" s="1161"/>
      <c r="L123" s="1162"/>
    </row>
    <row r="124" spans="2:12" ht="72" customHeight="1" x14ac:dyDescent="0.25">
      <c r="B124" s="1150" t="s">
        <v>1206</v>
      </c>
      <c r="C124" s="1150"/>
      <c r="D124" s="1150"/>
      <c r="E124" s="1150"/>
      <c r="F124" s="1150"/>
      <c r="G124" s="1150"/>
      <c r="H124" s="1150"/>
      <c r="I124" s="1150"/>
      <c r="J124" s="1150"/>
      <c r="K124" s="1150"/>
      <c r="L124" s="1150"/>
    </row>
  </sheetData>
  <mergeCells count="45">
    <mergeCell ref="B1:L2"/>
    <mergeCell ref="B3:E3"/>
    <mergeCell ref="G3:I3"/>
    <mergeCell ref="J3:L3"/>
    <mergeCell ref="B4:G4"/>
    <mergeCell ref="H4:I4"/>
    <mergeCell ref="K4:L4"/>
    <mergeCell ref="B5:G5"/>
    <mergeCell ref="H5:I5"/>
    <mergeCell ref="K5:L5"/>
    <mergeCell ref="B6:L6"/>
    <mergeCell ref="B7:G14"/>
    <mergeCell ref="H7:L14"/>
    <mergeCell ref="B15:G16"/>
    <mergeCell ref="H15:L16"/>
    <mergeCell ref="B17:G24"/>
    <mergeCell ref="H17:L24"/>
    <mergeCell ref="B25:G26"/>
    <mergeCell ref="H25:L26"/>
    <mergeCell ref="B27:G40"/>
    <mergeCell ref="H27:L40"/>
    <mergeCell ref="B41:G42"/>
    <mergeCell ref="H41:L42"/>
    <mergeCell ref="B43:G56"/>
    <mergeCell ref="H43:L56"/>
    <mergeCell ref="B57:G58"/>
    <mergeCell ref="H57:L58"/>
    <mergeCell ref="B59:G72"/>
    <mergeCell ref="H59:L72"/>
    <mergeCell ref="B73:G74"/>
    <mergeCell ref="H73:L74"/>
    <mergeCell ref="B75:G88"/>
    <mergeCell ref="H75:L88"/>
    <mergeCell ref="B89:G90"/>
    <mergeCell ref="H89:L90"/>
    <mergeCell ref="B91:G104"/>
    <mergeCell ref="H91:L104"/>
    <mergeCell ref="B124:L124"/>
    <mergeCell ref="B105:G106"/>
    <mergeCell ref="H105:L106"/>
    <mergeCell ref="B107:L107"/>
    <mergeCell ref="B108:G121"/>
    <mergeCell ref="H108:L121"/>
    <mergeCell ref="B122:G123"/>
    <mergeCell ref="H122:L123"/>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L450"/>
  <sheetViews>
    <sheetView view="pageBreakPreview" topLeftCell="A160" zoomScaleNormal="100" zoomScaleSheetLayoutView="100" zoomScalePageLayoutView="110" workbookViewId="0">
      <selection activeCell="M200" sqref="M200"/>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1010" t="s">
        <v>329</v>
      </c>
      <c r="C1" s="1011"/>
      <c r="D1" s="1011"/>
      <c r="E1" s="1011"/>
      <c r="F1" s="1011"/>
      <c r="G1" s="1011"/>
      <c r="H1" s="1011"/>
      <c r="I1" s="1011"/>
      <c r="J1" s="1011"/>
      <c r="K1" s="1011"/>
      <c r="L1" s="1012"/>
    </row>
    <row r="2" spans="2:12" ht="11.25" customHeight="1" x14ac:dyDescent="0.25">
      <c r="B2" s="1013"/>
      <c r="C2" s="1014"/>
      <c r="D2" s="1014"/>
      <c r="E2" s="1014"/>
      <c r="F2" s="1014"/>
      <c r="G2" s="1014"/>
      <c r="H2" s="1014"/>
      <c r="I2" s="1014"/>
      <c r="J2" s="1014"/>
      <c r="K2" s="1014"/>
      <c r="L2" s="1015"/>
    </row>
    <row r="3" spans="2:12" ht="24.95" customHeight="1" x14ac:dyDescent="0.25">
      <c r="B3" s="1016" t="s">
        <v>375</v>
      </c>
      <c r="C3" s="1017"/>
      <c r="D3" s="1017"/>
      <c r="E3" s="1018"/>
      <c r="F3" s="153">
        <v>44100</v>
      </c>
      <c r="G3" s="1016" t="s">
        <v>376</v>
      </c>
      <c r="H3" s="1017"/>
      <c r="I3" s="1018"/>
      <c r="J3" s="1096">
        <v>44076</v>
      </c>
      <c r="K3" s="1017"/>
      <c r="L3" s="1018"/>
    </row>
    <row r="4" spans="2:12" ht="24.95" customHeight="1" x14ac:dyDescent="0.25">
      <c r="B4" s="1170" t="s">
        <v>327</v>
      </c>
      <c r="C4" s="1023"/>
      <c r="D4" s="1023"/>
      <c r="E4" s="1023"/>
      <c r="F4" s="1023"/>
      <c r="G4" s="1024"/>
      <c r="H4" s="1171" t="s">
        <v>592</v>
      </c>
      <c r="I4" s="1172"/>
      <c r="J4" s="193" t="s">
        <v>2</v>
      </c>
      <c r="K4" s="1028" t="s">
        <v>0</v>
      </c>
      <c r="L4" s="1029"/>
    </row>
    <row r="5" spans="2:12" ht="24.95" customHeight="1" x14ac:dyDescent="0.25">
      <c r="B5" s="1166"/>
      <c r="C5" s="1026"/>
      <c r="D5" s="1026"/>
      <c r="E5" s="1026"/>
      <c r="F5" s="1026"/>
      <c r="G5" s="1027"/>
      <c r="H5" s="1167" t="s">
        <v>593</v>
      </c>
      <c r="I5" s="1168"/>
      <c r="J5" s="193">
        <v>2</v>
      </c>
      <c r="K5" s="1028" t="s">
        <v>377</v>
      </c>
      <c r="L5" s="1029"/>
    </row>
    <row r="6" spans="2:12" ht="24.95" customHeight="1" thickBot="1" x14ac:dyDescent="0.3">
      <c r="B6" s="1023" t="s">
        <v>785</v>
      </c>
      <c r="C6" s="1023"/>
      <c r="D6" s="1023"/>
      <c r="E6" s="1023"/>
      <c r="F6" s="1023"/>
      <c r="G6" s="1023"/>
      <c r="H6" s="1023"/>
      <c r="I6" s="1023"/>
      <c r="J6" s="1023"/>
      <c r="K6" s="1023"/>
      <c r="L6" s="1169"/>
    </row>
    <row r="7" spans="2:12" x14ac:dyDescent="0.25">
      <c r="B7" s="1004" t="s">
        <v>548</v>
      </c>
      <c r="C7" s="1005"/>
      <c r="D7" s="1005"/>
      <c r="E7" s="1005"/>
      <c r="F7" s="1005"/>
      <c r="G7" s="1006"/>
      <c r="H7" s="1004" t="s">
        <v>549</v>
      </c>
      <c r="I7" s="1005"/>
      <c r="J7" s="1005"/>
      <c r="K7" s="1005"/>
      <c r="L7" s="1006"/>
    </row>
    <row r="8" spans="2:12" x14ac:dyDescent="0.25">
      <c r="B8" s="1007"/>
      <c r="C8" s="1008"/>
      <c r="D8" s="1008"/>
      <c r="E8" s="1008"/>
      <c r="F8" s="1008"/>
      <c r="G8" s="1009"/>
      <c r="H8" s="1007"/>
      <c r="I8" s="1008"/>
      <c r="J8" s="1008"/>
      <c r="K8" s="1008"/>
      <c r="L8" s="1009"/>
    </row>
    <row r="9" spans="2:12" x14ac:dyDescent="0.25">
      <c r="B9" s="1007"/>
      <c r="C9" s="1008"/>
      <c r="D9" s="1008"/>
      <c r="E9" s="1008"/>
      <c r="F9" s="1008"/>
      <c r="G9" s="1009"/>
      <c r="H9" s="1007"/>
      <c r="I9" s="1008"/>
      <c r="J9" s="1008"/>
      <c r="K9" s="1008"/>
      <c r="L9" s="1009"/>
    </row>
    <row r="10" spans="2:12" x14ac:dyDescent="0.25">
      <c r="B10" s="1007"/>
      <c r="C10" s="1008"/>
      <c r="D10" s="1008"/>
      <c r="E10" s="1008"/>
      <c r="F10" s="1008"/>
      <c r="G10" s="1009"/>
      <c r="H10" s="1007"/>
      <c r="I10" s="1008"/>
      <c r="J10" s="1008"/>
      <c r="K10" s="1008"/>
      <c r="L10" s="1009"/>
    </row>
    <row r="11" spans="2:12" x14ac:dyDescent="0.25">
      <c r="B11" s="1007"/>
      <c r="C11" s="1008"/>
      <c r="D11" s="1008"/>
      <c r="E11" s="1008"/>
      <c r="F11" s="1008"/>
      <c r="G11" s="1009"/>
      <c r="H11" s="1007"/>
      <c r="I11" s="1008"/>
      <c r="J11" s="1008"/>
      <c r="K11" s="1008"/>
      <c r="L11" s="1009"/>
    </row>
    <row r="12" spans="2:12" x14ac:dyDescent="0.25">
      <c r="B12" s="1007"/>
      <c r="C12" s="1008"/>
      <c r="D12" s="1008"/>
      <c r="E12" s="1008"/>
      <c r="F12" s="1008"/>
      <c r="G12" s="1009"/>
      <c r="H12" s="1007"/>
      <c r="I12" s="1008"/>
      <c r="J12" s="1008"/>
      <c r="K12" s="1008"/>
      <c r="L12" s="1009"/>
    </row>
    <row r="13" spans="2:12" x14ac:dyDescent="0.25">
      <c r="B13" s="1007"/>
      <c r="C13" s="1008"/>
      <c r="D13" s="1008"/>
      <c r="E13" s="1008"/>
      <c r="F13" s="1008"/>
      <c r="G13" s="1009"/>
      <c r="H13" s="1007"/>
      <c r="I13" s="1008"/>
      <c r="J13" s="1008"/>
      <c r="K13" s="1008"/>
      <c r="L13" s="1009"/>
    </row>
    <row r="14" spans="2:12" x14ac:dyDescent="0.25">
      <c r="B14" s="1007"/>
      <c r="C14" s="1008"/>
      <c r="D14" s="1008"/>
      <c r="E14" s="1008"/>
      <c r="F14" s="1008"/>
      <c r="G14" s="1009"/>
      <c r="H14" s="1007"/>
      <c r="I14" s="1008"/>
      <c r="J14" s="1008"/>
      <c r="K14" s="1008"/>
      <c r="L14" s="1009"/>
    </row>
    <row r="15" spans="2:12" x14ac:dyDescent="0.25">
      <c r="B15" s="1007"/>
      <c r="C15" s="1008"/>
      <c r="D15" s="1008"/>
      <c r="E15" s="1008"/>
      <c r="F15" s="1008"/>
      <c r="G15" s="1009"/>
      <c r="H15" s="1007"/>
      <c r="I15" s="1008"/>
      <c r="J15" s="1008"/>
      <c r="K15" s="1008"/>
      <c r="L15" s="1009"/>
    </row>
    <row r="16" spans="2:12" x14ac:dyDescent="0.25">
      <c r="B16" s="1007"/>
      <c r="C16" s="1008"/>
      <c r="D16" s="1008"/>
      <c r="E16" s="1008"/>
      <c r="F16" s="1008"/>
      <c r="G16" s="1009"/>
      <c r="H16" s="1007"/>
      <c r="I16" s="1008"/>
      <c r="J16" s="1008"/>
      <c r="K16" s="1008"/>
      <c r="L16" s="1009"/>
    </row>
    <row r="17" spans="2:12" x14ac:dyDescent="0.25">
      <c r="B17" s="1007"/>
      <c r="C17" s="1008"/>
      <c r="D17" s="1008"/>
      <c r="E17" s="1008"/>
      <c r="F17" s="1008"/>
      <c r="G17" s="1009"/>
      <c r="H17" s="1007"/>
      <c r="I17" s="1008"/>
      <c r="J17" s="1008"/>
      <c r="K17" s="1008"/>
      <c r="L17" s="1009"/>
    </row>
    <row r="18" spans="2:12" x14ac:dyDescent="0.25">
      <c r="B18" s="1007"/>
      <c r="C18" s="1008"/>
      <c r="D18" s="1008"/>
      <c r="E18" s="1008"/>
      <c r="F18" s="1008"/>
      <c r="G18" s="1009"/>
      <c r="H18" s="1007"/>
      <c r="I18" s="1008"/>
      <c r="J18" s="1008"/>
      <c r="K18" s="1008"/>
      <c r="L18" s="1009"/>
    </row>
    <row r="19" spans="2:12" x14ac:dyDescent="0.25">
      <c r="B19" s="1007"/>
      <c r="C19" s="1008"/>
      <c r="D19" s="1008"/>
      <c r="E19" s="1008"/>
      <c r="F19" s="1008"/>
      <c r="G19" s="1009"/>
      <c r="H19" s="1007"/>
      <c r="I19" s="1008"/>
      <c r="J19" s="1008"/>
      <c r="K19" s="1008"/>
      <c r="L19" s="1009"/>
    </row>
    <row r="20" spans="2:12" x14ac:dyDescent="0.25">
      <c r="B20" s="1007"/>
      <c r="C20" s="1008"/>
      <c r="D20" s="1008"/>
      <c r="E20" s="1008"/>
      <c r="F20" s="1008"/>
      <c r="G20" s="1009"/>
      <c r="H20" s="1007"/>
      <c r="I20" s="1008"/>
      <c r="J20" s="1008"/>
      <c r="K20" s="1008"/>
      <c r="L20" s="1009"/>
    </row>
    <row r="21" spans="2:12" ht="15" customHeight="1" x14ac:dyDescent="0.25">
      <c r="B21" s="1157">
        <v>1</v>
      </c>
      <c r="C21" s="1158"/>
      <c r="D21" s="1158"/>
      <c r="E21" s="1158"/>
      <c r="F21" s="1158"/>
      <c r="G21" s="1159"/>
      <c r="H21" s="1157">
        <v>2</v>
      </c>
      <c r="I21" s="1158"/>
      <c r="J21" s="1158"/>
      <c r="K21" s="1158"/>
      <c r="L21" s="1159"/>
    </row>
    <row r="22" spans="2:12" ht="15.75" thickBot="1" x14ac:dyDescent="0.3">
      <c r="B22" s="1160"/>
      <c r="C22" s="1161"/>
      <c r="D22" s="1161"/>
      <c r="E22" s="1161"/>
      <c r="F22" s="1161"/>
      <c r="G22" s="1162"/>
      <c r="H22" s="1160"/>
      <c r="I22" s="1161"/>
      <c r="J22" s="1161"/>
      <c r="K22" s="1161"/>
      <c r="L22" s="1162"/>
    </row>
    <row r="23" spans="2:12" x14ac:dyDescent="0.25">
      <c r="B23" s="1004" t="s">
        <v>548</v>
      </c>
      <c r="C23" s="1005"/>
      <c r="D23" s="1005"/>
      <c r="E23" s="1005"/>
      <c r="F23" s="1005"/>
      <c r="G23" s="1006"/>
      <c r="H23" s="1004" t="s">
        <v>549</v>
      </c>
      <c r="I23" s="1005"/>
      <c r="J23" s="1005"/>
      <c r="K23" s="1005"/>
      <c r="L23" s="1006"/>
    </row>
    <row r="24" spans="2:12" x14ac:dyDescent="0.25">
      <c r="B24" s="1007"/>
      <c r="C24" s="1008"/>
      <c r="D24" s="1008"/>
      <c r="E24" s="1008"/>
      <c r="F24" s="1008"/>
      <c r="G24" s="1009"/>
      <c r="H24" s="1007"/>
      <c r="I24" s="1008"/>
      <c r="J24" s="1008"/>
      <c r="K24" s="1008"/>
      <c r="L24" s="1009"/>
    </row>
    <row r="25" spans="2:12" x14ac:dyDescent="0.25">
      <c r="B25" s="1007"/>
      <c r="C25" s="1008"/>
      <c r="D25" s="1008"/>
      <c r="E25" s="1008"/>
      <c r="F25" s="1008"/>
      <c r="G25" s="1009"/>
      <c r="H25" s="1007"/>
      <c r="I25" s="1008"/>
      <c r="J25" s="1008"/>
      <c r="K25" s="1008"/>
      <c r="L25" s="1009"/>
    </row>
    <row r="26" spans="2:12" x14ac:dyDescent="0.25">
      <c r="B26" s="1007"/>
      <c r="C26" s="1008"/>
      <c r="D26" s="1008"/>
      <c r="E26" s="1008"/>
      <c r="F26" s="1008"/>
      <c r="G26" s="1009"/>
      <c r="H26" s="1007"/>
      <c r="I26" s="1008"/>
      <c r="J26" s="1008"/>
      <c r="K26" s="1008"/>
      <c r="L26" s="1009"/>
    </row>
    <row r="27" spans="2:12" x14ac:dyDescent="0.25">
      <c r="B27" s="1007"/>
      <c r="C27" s="1008"/>
      <c r="D27" s="1008"/>
      <c r="E27" s="1008"/>
      <c r="F27" s="1008"/>
      <c r="G27" s="1009"/>
      <c r="H27" s="1007"/>
      <c r="I27" s="1008"/>
      <c r="J27" s="1008"/>
      <c r="K27" s="1008"/>
      <c r="L27" s="1009"/>
    </row>
    <row r="28" spans="2:12" x14ac:dyDescent="0.25">
      <c r="B28" s="1007"/>
      <c r="C28" s="1008"/>
      <c r="D28" s="1008"/>
      <c r="E28" s="1008"/>
      <c r="F28" s="1008"/>
      <c r="G28" s="1009"/>
      <c r="H28" s="1007"/>
      <c r="I28" s="1008"/>
      <c r="J28" s="1008"/>
      <c r="K28" s="1008"/>
      <c r="L28" s="1009"/>
    </row>
    <row r="29" spans="2:12" x14ac:dyDescent="0.25">
      <c r="B29" s="1007"/>
      <c r="C29" s="1008"/>
      <c r="D29" s="1008"/>
      <c r="E29" s="1008"/>
      <c r="F29" s="1008"/>
      <c r="G29" s="1009"/>
      <c r="H29" s="1007"/>
      <c r="I29" s="1008"/>
      <c r="J29" s="1008"/>
      <c r="K29" s="1008"/>
      <c r="L29" s="1009"/>
    </row>
    <row r="30" spans="2:12" x14ac:dyDescent="0.25">
      <c r="B30" s="1007"/>
      <c r="C30" s="1008"/>
      <c r="D30" s="1008"/>
      <c r="E30" s="1008"/>
      <c r="F30" s="1008"/>
      <c r="G30" s="1009"/>
      <c r="H30" s="1007"/>
      <c r="I30" s="1008"/>
      <c r="J30" s="1008"/>
      <c r="K30" s="1008"/>
      <c r="L30" s="1009"/>
    </row>
    <row r="31" spans="2:12" x14ac:dyDescent="0.25">
      <c r="B31" s="1007"/>
      <c r="C31" s="1008"/>
      <c r="D31" s="1008"/>
      <c r="E31" s="1008"/>
      <c r="F31" s="1008"/>
      <c r="G31" s="1009"/>
      <c r="H31" s="1007"/>
      <c r="I31" s="1008"/>
      <c r="J31" s="1008"/>
      <c r="K31" s="1008"/>
      <c r="L31" s="1009"/>
    </row>
    <row r="32" spans="2:12" x14ac:dyDescent="0.25">
      <c r="B32" s="1007"/>
      <c r="C32" s="1008"/>
      <c r="D32" s="1008"/>
      <c r="E32" s="1008"/>
      <c r="F32" s="1008"/>
      <c r="G32" s="1009"/>
      <c r="H32" s="1007"/>
      <c r="I32" s="1008"/>
      <c r="J32" s="1008"/>
      <c r="K32" s="1008"/>
      <c r="L32" s="1009"/>
    </row>
    <row r="33" spans="2:12" x14ac:dyDescent="0.25">
      <c r="B33" s="1007"/>
      <c r="C33" s="1008"/>
      <c r="D33" s="1008"/>
      <c r="E33" s="1008"/>
      <c r="F33" s="1008"/>
      <c r="G33" s="1009"/>
      <c r="H33" s="1007"/>
      <c r="I33" s="1008"/>
      <c r="J33" s="1008"/>
      <c r="K33" s="1008"/>
      <c r="L33" s="1009"/>
    </row>
    <row r="34" spans="2:12" x14ac:dyDescent="0.25">
      <c r="B34" s="1007"/>
      <c r="C34" s="1008"/>
      <c r="D34" s="1008"/>
      <c r="E34" s="1008"/>
      <c r="F34" s="1008"/>
      <c r="G34" s="1009"/>
      <c r="H34" s="1007"/>
      <c r="I34" s="1008"/>
      <c r="J34" s="1008"/>
      <c r="K34" s="1008"/>
      <c r="L34" s="1009"/>
    </row>
    <row r="35" spans="2:12" x14ac:dyDescent="0.25">
      <c r="B35" s="1007"/>
      <c r="C35" s="1008"/>
      <c r="D35" s="1008"/>
      <c r="E35" s="1008"/>
      <c r="F35" s="1008"/>
      <c r="G35" s="1009"/>
      <c r="H35" s="1007"/>
      <c r="I35" s="1008"/>
      <c r="J35" s="1008"/>
      <c r="K35" s="1008"/>
      <c r="L35" s="1009"/>
    </row>
    <row r="36" spans="2:12" x14ac:dyDescent="0.25">
      <c r="B36" s="1007"/>
      <c r="C36" s="1008"/>
      <c r="D36" s="1008"/>
      <c r="E36" s="1008"/>
      <c r="F36" s="1008"/>
      <c r="G36" s="1009"/>
      <c r="H36" s="1007"/>
      <c r="I36" s="1008"/>
      <c r="J36" s="1008"/>
      <c r="K36" s="1008"/>
      <c r="L36" s="1009"/>
    </row>
    <row r="37" spans="2:12" ht="15" customHeight="1" x14ac:dyDescent="0.25">
      <c r="B37" s="1157">
        <v>3</v>
      </c>
      <c r="C37" s="1158"/>
      <c r="D37" s="1158"/>
      <c r="E37" s="1158"/>
      <c r="F37" s="1158"/>
      <c r="G37" s="1159"/>
      <c r="H37" s="1157">
        <v>4</v>
      </c>
      <c r="I37" s="1158"/>
      <c r="J37" s="1158"/>
      <c r="K37" s="1158"/>
      <c r="L37" s="1159"/>
    </row>
    <row r="38" spans="2:12" ht="15.75" thickBot="1" x14ac:dyDescent="0.3">
      <c r="B38" s="1160"/>
      <c r="C38" s="1161"/>
      <c r="D38" s="1161"/>
      <c r="E38" s="1161"/>
      <c r="F38" s="1161"/>
      <c r="G38" s="1162"/>
      <c r="H38" s="1160"/>
      <c r="I38" s="1161"/>
      <c r="J38" s="1161"/>
      <c r="K38" s="1161"/>
      <c r="L38" s="1162"/>
    </row>
    <row r="39" spans="2:12" x14ac:dyDescent="0.25">
      <c r="B39" s="1004" t="s">
        <v>548</v>
      </c>
      <c r="C39" s="1005"/>
      <c r="D39" s="1005"/>
      <c r="E39" s="1005"/>
      <c r="F39" s="1005"/>
      <c r="G39" s="1006"/>
      <c r="H39" s="1004" t="s">
        <v>549</v>
      </c>
      <c r="I39" s="1005"/>
      <c r="J39" s="1005"/>
      <c r="K39" s="1005"/>
      <c r="L39" s="1006"/>
    </row>
    <row r="40" spans="2:12" x14ac:dyDescent="0.25">
      <c r="B40" s="1007"/>
      <c r="C40" s="1008"/>
      <c r="D40" s="1008"/>
      <c r="E40" s="1008"/>
      <c r="F40" s="1008"/>
      <c r="G40" s="1009"/>
      <c r="H40" s="1007"/>
      <c r="I40" s="1008"/>
      <c r="J40" s="1008"/>
      <c r="K40" s="1008"/>
      <c r="L40" s="1009"/>
    </row>
    <row r="41" spans="2:12" x14ac:dyDescent="0.25">
      <c r="B41" s="1007"/>
      <c r="C41" s="1008"/>
      <c r="D41" s="1008"/>
      <c r="E41" s="1008"/>
      <c r="F41" s="1008"/>
      <c r="G41" s="1009"/>
      <c r="H41" s="1007"/>
      <c r="I41" s="1008"/>
      <c r="J41" s="1008"/>
      <c r="K41" s="1008"/>
      <c r="L41" s="1009"/>
    </row>
    <row r="42" spans="2:12" x14ac:dyDescent="0.25">
      <c r="B42" s="1007"/>
      <c r="C42" s="1008"/>
      <c r="D42" s="1008"/>
      <c r="E42" s="1008"/>
      <c r="F42" s="1008"/>
      <c r="G42" s="1009"/>
      <c r="H42" s="1007"/>
      <c r="I42" s="1008"/>
      <c r="J42" s="1008"/>
      <c r="K42" s="1008"/>
      <c r="L42" s="1009"/>
    </row>
    <row r="43" spans="2:12" x14ac:dyDescent="0.25">
      <c r="B43" s="1007"/>
      <c r="C43" s="1008"/>
      <c r="D43" s="1008"/>
      <c r="E43" s="1008"/>
      <c r="F43" s="1008"/>
      <c r="G43" s="1009"/>
      <c r="H43" s="1007"/>
      <c r="I43" s="1008"/>
      <c r="J43" s="1008"/>
      <c r="K43" s="1008"/>
      <c r="L43" s="1009"/>
    </row>
    <row r="44" spans="2:12" x14ac:dyDescent="0.25">
      <c r="B44" s="1007"/>
      <c r="C44" s="1008"/>
      <c r="D44" s="1008"/>
      <c r="E44" s="1008"/>
      <c r="F44" s="1008"/>
      <c r="G44" s="1009"/>
      <c r="H44" s="1007"/>
      <c r="I44" s="1008"/>
      <c r="J44" s="1008"/>
      <c r="K44" s="1008"/>
      <c r="L44" s="1009"/>
    </row>
    <row r="45" spans="2:12" x14ac:dyDescent="0.25">
      <c r="B45" s="1007"/>
      <c r="C45" s="1008"/>
      <c r="D45" s="1008"/>
      <c r="E45" s="1008"/>
      <c r="F45" s="1008"/>
      <c r="G45" s="1009"/>
      <c r="H45" s="1007"/>
      <c r="I45" s="1008"/>
      <c r="J45" s="1008"/>
      <c r="K45" s="1008"/>
      <c r="L45" s="1009"/>
    </row>
    <row r="46" spans="2:12" x14ac:dyDescent="0.25">
      <c r="B46" s="1007"/>
      <c r="C46" s="1008"/>
      <c r="D46" s="1008"/>
      <c r="E46" s="1008"/>
      <c r="F46" s="1008"/>
      <c r="G46" s="1009"/>
      <c r="H46" s="1007"/>
      <c r="I46" s="1008"/>
      <c r="J46" s="1008"/>
      <c r="K46" s="1008"/>
      <c r="L46" s="1009"/>
    </row>
    <row r="47" spans="2:12" x14ac:dyDescent="0.25">
      <c r="B47" s="1007"/>
      <c r="C47" s="1008"/>
      <c r="D47" s="1008"/>
      <c r="E47" s="1008"/>
      <c r="F47" s="1008"/>
      <c r="G47" s="1009"/>
      <c r="H47" s="1007"/>
      <c r="I47" s="1008"/>
      <c r="J47" s="1008"/>
      <c r="K47" s="1008"/>
      <c r="L47" s="1009"/>
    </row>
    <row r="48" spans="2:12" x14ac:dyDescent="0.25">
      <c r="B48" s="1007"/>
      <c r="C48" s="1008"/>
      <c r="D48" s="1008"/>
      <c r="E48" s="1008"/>
      <c r="F48" s="1008"/>
      <c r="G48" s="1009"/>
      <c r="H48" s="1007"/>
      <c r="I48" s="1008"/>
      <c r="J48" s="1008"/>
      <c r="K48" s="1008"/>
      <c r="L48" s="1009"/>
    </row>
    <row r="49" spans="2:12" x14ac:dyDescent="0.25">
      <c r="B49" s="1007"/>
      <c r="C49" s="1008"/>
      <c r="D49" s="1008"/>
      <c r="E49" s="1008"/>
      <c r="F49" s="1008"/>
      <c r="G49" s="1009"/>
      <c r="H49" s="1007"/>
      <c r="I49" s="1008"/>
      <c r="J49" s="1008"/>
      <c r="K49" s="1008"/>
      <c r="L49" s="1009"/>
    </row>
    <row r="50" spans="2:12" x14ac:dyDescent="0.25">
      <c r="B50" s="1007"/>
      <c r="C50" s="1008"/>
      <c r="D50" s="1008"/>
      <c r="E50" s="1008"/>
      <c r="F50" s="1008"/>
      <c r="G50" s="1009"/>
      <c r="H50" s="1007"/>
      <c r="I50" s="1008"/>
      <c r="J50" s="1008"/>
      <c r="K50" s="1008"/>
      <c r="L50" s="1009"/>
    </row>
    <row r="51" spans="2:12" x14ac:dyDescent="0.25">
      <c r="B51" s="1007"/>
      <c r="C51" s="1008"/>
      <c r="D51" s="1008"/>
      <c r="E51" s="1008"/>
      <c r="F51" s="1008"/>
      <c r="G51" s="1009"/>
      <c r="H51" s="1007"/>
      <c r="I51" s="1008"/>
      <c r="J51" s="1008"/>
      <c r="K51" s="1008"/>
      <c r="L51" s="1009"/>
    </row>
    <row r="52" spans="2:12" x14ac:dyDescent="0.25">
      <c r="B52" s="1007"/>
      <c r="C52" s="1008"/>
      <c r="D52" s="1008"/>
      <c r="E52" s="1008"/>
      <c r="F52" s="1008"/>
      <c r="G52" s="1009"/>
      <c r="H52" s="1007"/>
      <c r="I52" s="1008"/>
      <c r="J52" s="1008"/>
      <c r="K52" s="1008"/>
      <c r="L52" s="1009"/>
    </row>
    <row r="53" spans="2:12" ht="15" customHeight="1" x14ac:dyDescent="0.25">
      <c r="B53" s="1157">
        <v>5</v>
      </c>
      <c r="C53" s="1158"/>
      <c r="D53" s="1158"/>
      <c r="E53" s="1158"/>
      <c r="F53" s="1158"/>
      <c r="G53" s="1159"/>
      <c r="H53" s="1157">
        <v>6</v>
      </c>
      <c r="I53" s="1158"/>
      <c r="J53" s="1158"/>
      <c r="K53" s="1158"/>
      <c r="L53" s="1159"/>
    </row>
    <row r="54" spans="2:12" ht="15.75" thickBot="1" x14ac:dyDescent="0.3">
      <c r="B54" s="1160"/>
      <c r="C54" s="1161"/>
      <c r="D54" s="1161"/>
      <c r="E54" s="1161"/>
      <c r="F54" s="1161"/>
      <c r="G54" s="1162"/>
      <c r="H54" s="1160"/>
      <c r="I54" s="1161"/>
      <c r="J54" s="1161"/>
      <c r="K54" s="1161"/>
      <c r="L54" s="1162"/>
    </row>
    <row r="55" spans="2:12" x14ac:dyDescent="0.25">
      <c r="B55" s="1004" t="s">
        <v>548</v>
      </c>
      <c r="C55" s="1005"/>
      <c r="D55" s="1005"/>
      <c r="E55" s="1005"/>
      <c r="F55" s="1005"/>
      <c r="G55" s="1006"/>
      <c r="H55" s="1004" t="s">
        <v>549</v>
      </c>
      <c r="I55" s="1005"/>
      <c r="J55" s="1005"/>
      <c r="K55" s="1005"/>
      <c r="L55" s="1006"/>
    </row>
    <row r="56" spans="2:12" x14ac:dyDescent="0.25">
      <c r="B56" s="1007"/>
      <c r="C56" s="1008"/>
      <c r="D56" s="1008"/>
      <c r="E56" s="1008"/>
      <c r="F56" s="1008"/>
      <c r="G56" s="1009"/>
      <c r="H56" s="1007"/>
      <c r="I56" s="1008"/>
      <c r="J56" s="1008"/>
      <c r="K56" s="1008"/>
      <c r="L56" s="1009"/>
    </row>
    <row r="57" spans="2:12" x14ac:dyDescent="0.25">
      <c r="B57" s="1007"/>
      <c r="C57" s="1008"/>
      <c r="D57" s="1008"/>
      <c r="E57" s="1008"/>
      <c r="F57" s="1008"/>
      <c r="G57" s="1009"/>
      <c r="H57" s="1007"/>
      <c r="I57" s="1008"/>
      <c r="J57" s="1008"/>
      <c r="K57" s="1008"/>
      <c r="L57" s="1009"/>
    </row>
    <row r="58" spans="2:12" x14ac:dyDescent="0.25">
      <c r="B58" s="1007"/>
      <c r="C58" s="1008"/>
      <c r="D58" s="1008"/>
      <c r="E58" s="1008"/>
      <c r="F58" s="1008"/>
      <c r="G58" s="1009"/>
      <c r="H58" s="1007"/>
      <c r="I58" s="1008"/>
      <c r="J58" s="1008"/>
      <c r="K58" s="1008"/>
      <c r="L58" s="1009"/>
    </row>
    <row r="59" spans="2:12" x14ac:dyDescent="0.25">
      <c r="B59" s="1007"/>
      <c r="C59" s="1008"/>
      <c r="D59" s="1008"/>
      <c r="E59" s="1008"/>
      <c r="F59" s="1008"/>
      <c r="G59" s="1009"/>
      <c r="H59" s="1007"/>
      <c r="I59" s="1008"/>
      <c r="J59" s="1008"/>
      <c r="K59" s="1008"/>
      <c r="L59" s="1009"/>
    </row>
    <row r="60" spans="2:12" x14ac:dyDescent="0.25">
      <c r="B60" s="1007"/>
      <c r="C60" s="1008"/>
      <c r="D60" s="1008"/>
      <c r="E60" s="1008"/>
      <c r="F60" s="1008"/>
      <c r="G60" s="1009"/>
      <c r="H60" s="1007"/>
      <c r="I60" s="1008"/>
      <c r="J60" s="1008"/>
      <c r="K60" s="1008"/>
      <c r="L60" s="1009"/>
    </row>
    <row r="61" spans="2:12" x14ac:dyDescent="0.25">
      <c r="B61" s="1007"/>
      <c r="C61" s="1008"/>
      <c r="D61" s="1008"/>
      <c r="E61" s="1008"/>
      <c r="F61" s="1008"/>
      <c r="G61" s="1009"/>
      <c r="H61" s="1007"/>
      <c r="I61" s="1008"/>
      <c r="J61" s="1008"/>
      <c r="K61" s="1008"/>
      <c r="L61" s="1009"/>
    </row>
    <row r="62" spans="2:12" x14ac:dyDescent="0.25">
      <c r="B62" s="1007"/>
      <c r="C62" s="1008"/>
      <c r="D62" s="1008"/>
      <c r="E62" s="1008"/>
      <c r="F62" s="1008"/>
      <c r="G62" s="1009"/>
      <c r="H62" s="1007"/>
      <c r="I62" s="1008"/>
      <c r="J62" s="1008"/>
      <c r="K62" s="1008"/>
      <c r="L62" s="1009"/>
    </row>
    <row r="63" spans="2:12" x14ac:dyDescent="0.25">
      <c r="B63" s="1007"/>
      <c r="C63" s="1008"/>
      <c r="D63" s="1008"/>
      <c r="E63" s="1008"/>
      <c r="F63" s="1008"/>
      <c r="G63" s="1009"/>
      <c r="H63" s="1007"/>
      <c r="I63" s="1008"/>
      <c r="J63" s="1008"/>
      <c r="K63" s="1008"/>
      <c r="L63" s="1009"/>
    </row>
    <row r="64" spans="2:12" x14ac:dyDescent="0.25">
      <c r="B64" s="1007"/>
      <c r="C64" s="1008"/>
      <c r="D64" s="1008"/>
      <c r="E64" s="1008"/>
      <c r="F64" s="1008"/>
      <c r="G64" s="1009"/>
      <c r="H64" s="1007"/>
      <c r="I64" s="1008"/>
      <c r="J64" s="1008"/>
      <c r="K64" s="1008"/>
      <c r="L64" s="1009"/>
    </row>
    <row r="65" spans="2:12" x14ac:dyDescent="0.25">
      <c r="B65" s="1007"/>
      <c r="C65" s="1008"/>
      <c r="D65" s="1008"/>
      <c r="E65" s="1008"/>
      <c r="F65" s="1008"/>
      <c r="G65" s="1009"/>
      <c r="H65" s="1007"/>
      <c r="I65" s="1008"/>
      <c r="J65" s="1008"/>
      <c r="K65" s="1008"/>
      <c r="L65" s="1009"/>
    </row>
    <row r="66" spans="2:12" x14ac:dyDescent="0.25">
      <c r="B66" s="1007"/>
      <c r="C66" s="1008"/>
      <c r="D66" s="1008"/>
      <c r="E66" s="1008"/>
      <c r="F66" s="1008"/>
      <c r="G66" s="1009"/>
      <c r="H66" s="1007"/>
      <c r="I66" s="1008"/>
      <c r="J66" s="1008"/>
      <c r="K66" s="1008"/>
      <c r="L66" s="1009"/>
    </row>
    <row r="67" spans="2:12" x14ac:dyDescent="0.25">
      <c r="B67" s="1007"/>
      <c r="C67" s="1008"/>
      <c r="D67" s="1008"/>
      <c r="E67" s="1008"/>
      <c r="F67" s="1008"/>
      <c r="G67" s="1009"/>
      <c r="H67" s="1007"/>
      <c r="I67" s="1008"/>
      <c r="J67" s="1008"/>
      <c r="K67" s="1008"/>
      <c r="L67" s="1009"/>
    </row>
    <row r="68" spans="2:12" x14ac:dyDescent="0.25">
      <c r="B68" s="1007"/>
      <c r="C68" s="1008"/>
      <c r="D68" s="1008"/>
      <c r="E68" s="1008"/>
      <c r="F68" s="1008"/>
      <c r="G68" s="1009"/>
      <c r="H68" s="1007"/>
      <c r="I68" s="1008"/>
      <c r="J68" s="1008"/>
      <c r="K68" s="1008"/>
      <c r="L68" s="1009"/>
    </row>
    <row r="69" spans="2:12" ht="15" customHeight="1" x14ac:dyDescent="0.25">
      <c r="B69" s="1157">
        <v>7</v>
      </c>
      <c r="C69" s="1158"/>
      <c r="D69" s="1158"/>
      <c r="E69" s="1158"/>
      <c r="F69" s="1158"/>
      <c r="G69" s="1159"/>
      <c r="H69" s="1157">
        <v>8</v>
      </c>
      <c r="I69" s="1158"/>
      <c r="J69" s="1158"/>
      <c r="K69" s="1158"/>
      <c r="L69" s="1159"/>
    </row>
    <row r="70" spans="2:12" ht="15.75" thickBot="1" x14ac:dyDescent="0.3">
      <c r="B70" s="1160"/>
      <c r="C70" s="1161"/>
      <c r="D70" s="1161"/>
      <c r="E70" s="1161"/>
      <c r="F70" s="1161"/>
      <c r="G70" s="1162"/>
      <c r="H70" s="1160"/>
      <c r="I70" s="1161"/>
      <c r="J70" s="1161"/>
      <c r="K70" s="1161"/>
      <c r="L70" s="1162"/>
    </row>
    <row r="71" spans="2:12" ht="100.5" customHeight="1" thickBot="1" x14ac:dyDescent="0.3">
      <c r="B71" s="1163" t="s">
        <v>1207</v>
      </c>
      <c r="C71" s="1164"/>
      <c r="D71" s="1164"/>
      <c r="E71" s="1164"/>
      <c r="F71" s="1164"/>
      <c r="G71" s="1164"/>
      <c r="H71" s="1164"/>
      <c r="I71" s="1164"/>
      <c r="J71" s="1164"/>
      <c r="K71" s="1164"/>
      <c r="L71" s="1165"/>
    </row>
    <row r="72" spans="2:12" x14ac:dyDescent="0.25">
      <c r="B72" s="1004" t="s">
        <v>548</v>
      </c>
      <c r="C72" s="1005"/>
      <c r="D72" s="1005"/>
      <c r="E72" s="1005"/>
      <c r="F72" s="1005"/>
      <c r="G72" s="1006"/>
      <c r="H72" s="1004" t="s">
        <v>549</v>
      </c>
      <c r="I72" s="1005"/>
      <c r="J72" s="1005"/>
      <c r="K72" s="1005"/>
      <c r="L72" s="1006"/>
    </row>
    <row r="73" spans="2:12" x14ac:dyDescent="0.25">
      <c r="B73" s="1007"/>
      <c r="C73" s="1008"/>
      <c r="D73" s="1008"/>
      <c r="E73" s="1008"/>
      <c r="F73" s="1008"/>
      <c r="G73" s="1009"/>
      <c r="H73" s="1007"/>
      <c r="I73" s="1008"/>
      <c r="J73" s="1008"/>
      <c r="K73" s="1008"/>
      <c r="L73" s="1009"/>
    </row>
    <row r="74" spans="2:12" x14ac:dyDescent="0.25">
      <c r="B74" s="1007"/>
      <c r="C74" s="1008"/>
      <c r="D74" s="1008"/>
      <c r="E74" s="1008"/>
      <c r="F74" s="1008"/>
      <c r="G74" s="1009"/>
      <c r="H74" s="1007"/>
      <c r="I74" s="1008"/>
      <c r="J74" s="1008"/>
      <c r="K74" s="1008"/>
      <c r="L74" s="1009"/>
    </row>
    <row r="75" spans="2:12" x14ac:dyDescent="0.25">
      <c r="B75" s="1007"/>
      <c r="C75" s="1008"/>
      <c r="D75" s="1008"/>
      <c r="E75" s="1008"/>
      <c r="F75" s="1008"/>
      <c r="G75" s="1009"/>
      <c r="H75" s="1007"/>
      <c r="I75" s="1008"/>
      <c r="J75" s="1008"/>
      <c r="K75" s="1008"/>
      <c r="L75" s="1009"/>
    </row>
    <row r="76" spans="2:12" x14ac:dyDescent="0.25">
      <c r="B76" s="1007"/>
      <c r="C76" s="1008"/>
      <c r="D76" s="1008"/>
      <c r="E76" s="1008"/>
      <c r="F76" s="1008"/>
      <c r="G76" s="1009"/>
      <c r="H76" s="1007"/>
      <c r="I76" s="1008"/>
      <c r="J76" s="1008"/>
      <c r="K76" s="1008"/>
      <c r="L76" s="1009"/>
    </row>
    <row r="77" spans="2:12" x14ac:dyDescent="0.25">
      <c r="B77" s="1007"/>
      <c r="C77" s="1008"/>
      <c r="D77" s="1008"/>
      <c r="E77" s="1008"/>
      <c r="F77" s="1008"/>
      <c r="G77" s="1009"/>
      <c r="H77" s="1007"/>
      <c r="I77" s="1008"/>
      <c r="J77" s="1008"/>
      <c r="K77" s="1008"/>
      <c r="L77" s="1009"/>
    </row>
    <row r="78" spans="2:12" x14ac:dyDescent="0.25">
      <c r="B78" s="1007"/>
      <c r="C78" s="1008"/>
      <c r="D78" s="1008"/>
      <c r="E78" s="1008"/>
      <c r="F78" s="1008"/>
      <c r="G78" s="1009"/>
      <c r="H78" s="1007"/>
      <c r="I78" s="1008"/>
      <c r="J78" s="1008"/>
      <c r="K78" s="1008"/>
      <c r="L78" s="1009"/>
    </row>
    <row r="79" spans="2:12" x14ac:dyDescent="0.25">
      <c r="B79" s="1007"/>
      <c r="C79" s="1008"/>
      <c r="D79" s="1008"/>
      <c r="E79" s="1008"/>
      <c r="F79" s="1008"/>
      <c r="G79" s="1009"/>
      <c r="H79" s="1007"/>
      <c r="I79" s="1008"/>
      <c r="J79" s="1008"/>
      <c r="K79" s="1008"/>
      <c r="L79" s="1009"/>
    </row>
    <row r="80" spans="2:12" x14ac:dyDescent="0.25">
      <c r="B80" s="1007"/>
      <c r="C80" s="1008"/>
      <c r="D80" s="1008"/>
      <c r="E80" s="1008"/>
      <c r="F80" s="1008"/>
      <c r="G80" s="1009"/>
      <c r="H80" s="1007"/>
      <c r="I80" s="1008"/>
      <c r="J80" s="1008"/>
      <c r="K80" s="1008"/>
      <c r="L80" s="1009"/>
    </row>
    <row r="81" spans="2:12" x14ac:dyDescent="0.25">
      <c r="B81" s="1007"/>
      <c r="C81" s="1008"/>
      <c r="D81" s="1008"/>
      <c r="E81" s="1008"/>
      <c r="F81" s="1008"/>
      <c r="G81" s="1009"/>
      <c r="H81" s="1007"/>
      <c r="I81" s="1008"/>
      <c r="J81" s="1008"/>
      <c r="K81" s="1008"/>
      <c r="L81" s="1009"/>
    </row>
    <row r="82" spans="2:12" x14ac:dyDescent="0.25">
      <c r="B82" s="1007"/>
      <c r="C82" s="1008"/>
      <c r="D82" s="1008"/>
      <c r="E82" s="1008"/>
      <c r="F82" s="1008"/>
      <c r="G82" s="1009"/>
      <c r="H82" s="1007"/>
      <c r="I82" s="1008"/>
      <c r="J82" s="1008"/>
      <c r="K82" s="1008"/>
      <c r="L82" s="1009"/>
    </row>
    <row r="83" spans="2:12" x14ac:dyDescent="0.25">
      <c r="B83" s="1007"/>
      <c r="C83" s="1008"/>
      <c r="D83" s="1008"/>
      <c r="E83" s="1008"/>
      <c r="F83" s="1008"/>
      <c r="G83" s="1009"/>
      <c r="H83" s="1007"/>
      <c r="I83" s="1008"/>
      <c r="J83" s="1008"/>
      <c r="K83" s="1008"/>
      <c r="L83" s="1009"/>
    </row>
    <row r="84" spans="2:12" x14ac:dyDescent="0.25">
      <c r="B84" s="1007"/>
      <c r="C84" s="1008"/>
      <c r="D84" s="1008"/>
      <c r="E84" s="1008"/>
      <c r="F84" s="1008"/>
      <c r="G84" s="1009"/>
      <c r="H84" s="1007"/>
      <c r="I84" s="1008"/>
      <c r="J84" s="1008"/>
      <c r="K84" s="1008"/>
      <c r="L84" s="1009"/>
    </row>
    <row r="85" spans="2:12" x14ac:dyDescent="0.25">
      <c r="B85" s="1007"/>
      <c r="C85" s="1008"/>
      <c r="D85" s="1008"/>
      <c r="E85" s="1008"/>
      <c r="F85" s="1008"/>
      <c r="G85" s="1009"/>
      <c r="H85" s="1007"/>
      <c r="I85" s="1008"/>
      <c r="J85" s="1008"/>
      <c r="K85" s="1008"/>
      <c r="L85" s="1009"/>
    </row>
    <row r="86" spans="2:12" ht="15" customHeight="1" x14ac:dyDescent="0.25">
      <c r="B86" s="1157">
        <v>9</v>
      </c>
      <c r="C86" s="1158"/>
      <c r="D86" s="1158"/>
      <c r="E86" s="1158"/>
      <c r="F86" s="1158"/>
      <c r="G86" s="1159"/>
      <c r="H86" s="1157">
        <v>10</v>
      </c>
      <c r="I86" s="1158"/>
      <c r="J86" s="1158"/>
      <c r="K86" s="1158"/>
      <c r="L86" s="1159"/>
    </row>
    <row r="87" spans="2:12" ht="15.75" thickBot="1" x14ac:dyDescent="0.3">
      <c r="B87" s="1160"/>
      <c r="C87" s="1161"/>
      <c r="D87" s="1161"/>
      <c r="E87" s="1161"/>
      <c r="F87" s="1161"/>
      <c r="G87" s="1162"/>
      <c r="H87" s="1160"/>
      <c r="I87" s="1161"/>
      <c r="J87" s="1161"/>
      <c r="K87" s="1161"/>
      <c r="L87" s="1162"/>
    </row>
    <row r="88" spans="2:12" ht="14.25" customHeight="1" x14ac:dyDescent="0.25">
      <c r="B88" s="1004" t="s">
        <v>548</v>
      </c>
      <c r="C88" s="1005"/>
      <c r="D88" s="1005"/>
      <c r="E88" s="1005"/>
      <c r="F88" s="1005"/>
      <c r="G88" s="1006"/>
      <c r="H88" s="1004" t="s">
        <v>549</v>
      </c>
      <c r="I88" s="1005"/>
      <c r="J88" s="1005"/>
      <c r="K88" s="1005"/>
      <c r="L88" s="1006"/>
    </row>
    <row r="89" spans="2:12" x14ac:dyDescent="0.25">
      <c r="B89" s="1007"/>
      <c r="C89" s="1008"/>
      <c r="D89" s="1008"/>
      <c r="E89" s="1008"/>
      <c r="F89" s="1008"/>
      <c r="G89" s="1009"/>
      <c r="H89" s="1007"/>
      <c r="I89" s="1008"/>
      <c r="J89" s="1008"/>
      <c r="K89" s="1008"/>
      <c r="L89" s="1009"/>
    </row>
    <row r="90" spans="2:12" x14ac:dyDescent="0.25">
      <c r="B90" s="1007"/>
      <c r="C90" s="1008"/>
      <c r="D90" s="1008"/>
      <c r="E90" s="1008"/>
      <c r="F90" s="1008"/>
      <c r="G90" s="1009"/>
      <c r="H90" s="1007"/>
      <c r="I90" s="1008"/>
      <c r="J90" s="1008"/>
      <c r="K90" s="1008"/>
      <c r="L90" s="1009"/>
    </row>
    <row r="91" spans="2:12" x14ac:dyDescent="0.25">
      <c r="B91" s="1007"/>
      <c r="C91" s="1008"/>
      <c r="D91" s="1008"/>
      <c r="E91" s="1008"/>
      <c r="F91" s="1008"/>
      <c r="G91" s="1009"/>
      <c r="H91" s="1007"/>
      <c r="I91" s="1008"/>
      <c r="J91" s="1008"/>
      <c r="K91" s="1008"/>
      <c r="L91" s="1009"/>
    </row>
    <row r="92" spans="2:12" x14ac:dyDescent="0.25">
      <c r="B92" s="1007"/>
      <c r="C92" s="1008"/>
      <c r="D92" s="1008"/>
      <c r="E92" s="1008"/>
      <c r="F92" s="1008"/>
      <c r="G92" s="1009"/>
      <c r="H92" s="1007"/>
      <c r="I92" s="1008"/>
      <c r="J92" s="1008"/>
      <c r="K92" s="1008"/>
      <c r="L92" s="1009"/>
    </row>
    <row r="93" spans="2:12" x14ac:dyDescent="0.25">
      <c r="B93" s="1007"/>
      <c r="C93" s="1008"/>
      <c r="D93" s="1008"/>
      <c r="E93" s="1008"/>
      <c r="F93" s="1008"/>
      <c r="G93" s="1009"/>
      <c r="H93" s="1007"/>
      <c r="I93" s="1008"/>
      <c r="J93" s="1008"/>
      <c r="K93" s="1008"/>
      <c r="L93" s="1009"/>
    </row>
    <row r="94" spans="2:12" x14ac:dyDescent="0.25">
      <c r="B94" s="1007"/>
      <c r="C94" s="1008"/>
      <c r="D94" s="1008"/>
      <c r="E94" s="1008"/>
      <c r="F94" s="1008"/>
      <c r="G94" s="1009"/>
      <c r="H94" s="1007"/>
      <c r="I94" s="1008"/>
      <c r="J94" s="1008"/>
      <c r="K94" s="1008"/>
      <c r="L94" s="1009"/>
    </row>
    <row r="95" spans="2:12" x14ac:dyDescent="0.25">
      <c r="B95" s="1007"/>
      <c r="C95" s="1008"/>
      <c r="D95" s="1008"/>
      <c r="E95" s="1008"/>
      <c r="F95" s="1008"/>
      <c r="G95" s="1009"/>
      <c r="H95" s="1007"/>
      <c r="I95" s="1008"/>
      <c r="J95" s="1008"/>
      <c r="K95" s="1008"/>
      <c r="L95" s="1009"/>
    </row>
    <row r="96" spans="2:12" x14ac:dyDescent="0.25">
      <c r="B96" s="1007"/>
      <c r="C96" s="1008"/>
      <c r="D96" s="1008"/>
      <c r="E96" s="1008"/>
      <c r="F96" s="1008"/>
      <c r="G96" s="1009"/>
      <c r="H96" s="1007"/>
      <c r="I96" s="1008"/>
      <c r="J96" s="1008"/>
      <c r="K96" s="1008"/>
      <c r="L96" s="1009"/>
    </row>
    <row r="97" spans="2:12" x14ac:dyDescent="0.25">
      <c r="B97" s="1007"/>
      <c r="C97" s="1008"/>
      <c r="D97" s="1008"/>
      <c r="E97" s="1008"/>
      <c r="F97" s="1008"/>
      <c r="G97" s="1009"/>
      <c r="H97" s="1007"/>
      <c r="I97" s="1008"/>
      <c r="J97" s="1008"/>
      <c r="K97" s="1008"/>
      <c r="L97" s="1009"/>
    </row>
    <row r="98" spans="2:12" x14ac:dyDescent="0.25">
      <c r="B98" s="1007"/>
      <c r="C98" s="1008"/>
      <c r="D98" s="1008"/>
      <c r="E98" s="1008"/>
      <c r="F98" s="1008"/>
      <c r="G98" s="1009"/>
      <c r="H98" s="1007"/>
      <c r="I98" s="1008"/>
      <c r="J98" s="1008"/>
      <c r="K98" s="1008"/>
      <c r="L98" s="1009"/>
    </row>
    <row r="99" spans="2:12" x14ac:dyDescent="0.25">
      <c r="B99" s="1007"/>
      <c r="C99" s="1008"/>
      <c r="D99" s="1008"/>
      <c r="E99" s="1008"/>
      <c r="F99" s="1008"/>
      <c r="G99" s="1009"/>
      <c r="H99" s="1007"/>
      <c r="I99" s="1008"/>
      <c r="J99" s="1008"/>
      <c r="K99" s="1008"/>
      <c r="L99" s="1009"/>
    </row>
    <row r="100" spans="2:12" x14ac:dyDescent="0.25">
      <c r="B100" s="1007"/>
      <c r="C100" s="1008"/>
      <c r="D100" s="1008"/>
      <c r="E100" s="1008"/>
      <c r="F100" s="1008"/>
      <c r="G100" s="1009"/>
      <c r="H100" s="1007"/>
      <c r="I100" s="1008"/>
      <c r="J100" s="1008"/>
      <c r="K100" s="1008"/>
      <c r="L100" s="1009"/>
    </row>
    <row r="101" spans="2:12" x14ac:dyDescent="0.25">
      <c r="B101" s="1007"/>
      <c r="C101" s="1008"/>
      <c r="D101" s="1008"/>
      <c r="E101" s="1008"/>
      <c r="F101" s="1008"/>
      <c r="G101" s="1009"/>
      <c r="H101" s="1007"/>
      <c r="I101" s="1008"/>
      <c r="J101" s="1008"/>
      <c r="K101" s="1008"/>
      <c r="L101" s="1009"/>
    </row>
    <row r="102" spans="2:12" ht="15" customHeight="1" x14ac:dyDescent="0.25">
      <c r="B102" s="1157">
        <v>11</v>
      </c>
      <c r="C102" s="1158"/>
      <c r="D102" s="1158"/>
      <c r="E102" s="1158"/>
      <c r="F102" s="1158"/>
      <c r="G102" s="1159"/>
      <c r="H102" s="1157">
        <v>12</v>
      </c>
      <c r="I102" s="1158"/>
      <c r="J102" s="1158"/>
      <c r="K102" s="1158"/>
      <c r="L102" s="1159"/>
    </row>
    <row r="103" spans="2:12" ht="15.75" thickBot="1" x14ac:dyDescent="0.3">
      <c r="B103" s="1160"/>
      <c r="C103" s="1161"/>
      <c r="D103" s="1161"/>
      <c r="E103" s="1161"/>
      <c r="F103" s="1161"/>
      <c r="G103" s="1162"/>
      <c r="H103" s="1160"/>
      <c r="I103" s="1161"/>
      <c r="J103" s="1161"/>
      <c r="K103" s="1161"/>
      <c r="L103" s="1162"/>
    </row>
    <row r="104" spans="2:12" ht="14.25" customHeight="1" x14ac:dyDescent="0.25">
      <c r="B104" s="1004" t="s">
        <v>548</v>
      </c>
      <c r="C104" s="1005"/>
      <c r="D104" s="1005"/>
      <c r="E104" s="1005"/>
      <c r="F104" s="1005"/>
      <c r="G104" s="1006"/>
      <c r="H104" s="1004" t="s">
        <v>549</v>
      </c>
      <c r="I104" s="1005"/>
      <c r="J104" s="1005"/>
      <c r="K104" s="1005"/>
      <c r="L104" s="1006"/>
    </row>
    <row r="105" spans="2:12" x14ac:dyDescent="0.25">
      <c r="B105" s="1007"/>
      <c r="C105" s="1008"/>
      <c r="D105" s="1008"/>
      <c r="E105" s="1008"/>
      <c r="F105" s="1008"/>
      <c r="G105" s="1009"/>
      <c r="H105" s="1007"/>
      <c r="I105" s="1008"/>
      <c r="J105" s="1008"/>
      <c r="K105" s="1008"/>
      <c r="L105" s="1009"/>
    </row>
    <row r="106" spans="2:12" x14ac:dyDescent="0.25">
      <c r="B106" s="1007"/>
      <c r="C106" s="1008"/>
      <c r="D106" s="1008"/>
      <c r="E106" s="1008"/>
      <c r="F106" s="1008"/>
      <c r="G106" s="1009"/>
      <c r="H106" s="1007"/>
      <c r="I106" s="1008"/>
      <c r="J106" s="1008"/>
      <c r="K106" s="1008"/>
      <c r="L106" s="1009"/>
    </row>
    <row r="107" spans="2:12" x14ac:dyDescent="0.25">
      <c r="B107" s="1007"/>
      <c r="C107" s="1008"/>
      <c r="D107" s="1008"/>
      <c r="E107" s="1008"/>
      <c r="F107" s="1008"/>
      <c r="G107" s="1009"/>
      <c r="H107" s="1007"/>
      <c r="I107" s="1008"/>
      <c r="J107" s="1008"/>
      <c r="K107" s="1008"/>
      <c r="L107" s="1009"/>
    </row>
    <row r="108" spans="2:12" x14ac:dyDescent="0.25">
      <c r="B108" s="1007"/>
      <c r="C108" s="1008"/>
      <c r="D108" s="1008"/>
      <c r="E108" s="1008"/>
      <c r="F108" s="1008"/>
      <c r="G108" s="1009"/>
      <c r="H108" s="1007"/>
      <c r="I108" s="1008"/>
      <c r="J108" s="1008"/>
      <c r="K108" s="1008"/>
      <c r="L108" s="1009"/>
    </row>
    <row r="109" spans="2:12" x14ac:dyDescent="0.25">
      <c r="B109" s="1007"/>
      <c r="C109" s="1008"/>
      <c r="D109" s="1008"/>
      <c r="E109" s="1008"/>
      <c r="F109" s="1008"/>
      <c r="G109" s="1009"/>
      <c r="H109" s="1007"/>
      <c r="I109" s="1008"/>
      <c r="J109" s="1008"/>
      <c r="K109" s="1008"/>
      <c r="L109" s="1009"/>
    </row>
    <row r="110" spans="2:12" x14ac:dyDescent="0.25">
      <c r="B110" s="1007"/>
      <c r="C110" s="1008"/>
      <c r="D110" s="1008"/>
      <c r="E110" s="1008"/>
      <c r="F110" s="1008"/>
      <c r="G110" s="1009"/>
      <c r="H110" s="1007"/>
      <c r="I110" s="1008"/>
      <c r="J110" s="1008"/>
      <c r="K110" s="1008"/>
      <c r="L110" s="1009"/>
    </row>
    <row r="111" spans="2:12" x14ac:dyDescent="0.25">
      <c r="B111" s="1007"/>
      <c r="C111" s="1008"/>
      <c r="D111" s="1008"/>
      <c r="E111" s="1008"/>
      <c r="F111" s="1008"/>
      <c r="G111" s="1009"/>
      <c r="H111" s="1007"/>
      <c r="I111" s="1008"/>
      <c r="J111" s="1008"/>
      <c r="K111" s="1008"/>
      <c r="L111" s="1009"/>
    </row>
    <row r="112" spans="2:12" x14ac:dyDescent="0.25">
      <c r="B112" s="1007"/>
      <c r="C112" s="1008"/>
      <c r="D112" s="1008"/>
      <c r="E112" s="1008"/>
      <c r="F112" s="1008"/>
      <c r="G112" s="1009"/>
      <c r="H112" s="1007"/>
      <c r="I112" s="1008"/>
      <c r="J112" s="1008"/>
      <c r="K112" s="1008"/>
      <c r="L112" s="1009"/>
    </row>
    <row r="113" spans="2:12" x14ac:dyDescent="0.25">
      <c r="B113" s="1007"/>
      <c r="C113" s="1008"/>
      <c r="D113" s="1008"/>
      <c r="E113" s="1008"/>
      <c r="F113" s="1008"/>
      <c r="G113" s="1009"/>
      <c r="H113" s="1007"/>
      <c r="I113" s="1008"/>
      <c r="J113" s="1008"/>
      <c r="K113" s="1008"/>
      <c r="L113" s="1009"/>
    </row>
    <row r="114" spans="2:12" x14ac:dyDescent="0.25">
      <c r="B114" s="1007"/>
      <c r="C114" s="1008"/>
      <c r="D114" s="1008"/>
      <c r="E114" s="1008"/>
      <c r="F114" s="1008"/>
      <c r="G114" s="1009"/>
      <c r="H114" s="1007"/>
      <c r="I114" s="1008"/>
      <c r="J114" s="1008"/>
      <c r="K114" s="1008"/>
      <c r="L114" s="1009"/>
    </row>
    <row r="115" spans="2:12" x14ac:dyDescent="0.25">
      <c r="B115" s="1007"/>
      <c r="C115" s="1008"/>
      <c r="D115" s="1008"/>
      <c r="E115" s="1008"/>
      <c r="F115" s="1008"/>
      <c r="G115" s="1009"/>
      <c r="H115" s="1007"/>
      <c r="I115" s="1008"/>
      <c r="J115" s="1008"/>
      <c r="K115" s="1008"/>
      <c r="L115" s="1009"/>
    </row>
    <row r="116" spans="2:12" x14ac:dyDescent="0.25">
      <c r="B116" s="1007"/>
      <c r="C116" s="1008"/>
      <c r="D116" s="1008"/>
      <c r="E116" s="1008"/>
      <c r="F116" s="1008"/>
      <c r="G116" s="1009"/>
      <c r="H116" s="1007"/>
      <c r="I116" s="1008"/>
      <c r="J116" s="1008"/>
      <c r="K116" s="1008"/>
      <c r="L116" s="1009"/>
    </row>
    <row r="117" spans="2:12" x14ac:dyDescent="0.25">
      <c r="B117" s="1007"/>
      <c r="C117" s="1008"/>
      <c r="D117" s="1008"/>
      <c r="E117" s="1008"/>
      <c r="F117" s="1008"/>
      <c r="G117" s="1009"/>
      <c r="H117" s="1007"/>
      <c r="I117" s="1008"/>
      <c r="J117" s="1008"/>
      <c r="K117" s="1008"/>
      <c r="L117" s="1009"/>
    </row>
    <row r="118" spans="2:12" ht="15" customHeight="1" x14ac:dyDescent="0.25">
      <c r="B118" s="1157">
        <v>13</v>
      </c>
      <c r="C118" s="1158"/>
      <c r="D118" s="1158"/>
      <c r="E118" s="1158"/>
      <c r="F118" s="1158"/>
      <c r="G118" s="1159"/>
      <c r="H118" s="1157">
        <v>14</v>
      </c>
      <c r="I118" s="1158"/>
      <c r="J118" s="1158"/>
      <c r="K118" s="1158"/>
      <c r="L118" s="1159"/>
    </row>
    <row r="119" spans="2:12" ht="15.75" thickBot="1" x14ac:dyDescent="0.3">
      <c r="B119" s="1160"/>
      <c r="C119" s="1161"/>
      <c r="D119" s="1161"/>
      <c r="E119" s="1161"/>
      <c r="F119" s="1161"/>
      <c r="G119" s="1162"/>
      <c r="H119" s="1160"/>
      <c r="I119" s="1161"/>
      <c r="J119" s="1161"/>
      <c r="K119" s="1161"/>
      <c r="L119" s="1162"/>
    </row>
    <row r="120" spans="2:12" ht="14.25" customHeight="1" x14ac:dyDescent="0.25">
      <c r="B120" s="1004" t="s">
        <v>548</v>
      </c>
      <c r="C120" s="1005"/>
      <c r="D120" s="1005"/>
      <c r="E120" s="1005"/>
      <c r="F120" s="1005"/>
      <c r="G120" s="1006"/>
      <c r="H120" s="1004" t="s">
        <v>549</v>
      </c>
      <c r="I120" s="1005"/>
      <c r="J120" s="1005"/>
      <c r="K120" s="1005"/>
      <c r="L120" s="1006"/>
    </row>
    <row r="121" spans="2:12" x14ac:dyDescent="0.25">
      <c r="B121" s="1007"/>
      <c r="C121" s="1008"/>
      <c r="D121" s="1008"/>
      <c r="E121" s="1008"/>
      <c r="F121" s="1008"/>
      <c r="G121" s="1009"/>
      <c r="H121" s="1007"/>
      <c r="I121" s="1008"/>
      <c r="J121" s="1008"/>
      <c r="K121" s="1008"/>
      <c r="L121" s="1009"/>
    </row>
    <row r="122" spans="2:12" x14ac:dyDescent="0.25">
      <c r="B122" s="1007"/>
      <c r="C122" s="1008"/>
      <c r="D122" s="1008"/>
      <c r="E122" s="1008"/>
      <c r="F122" s="1008"/>
      <c r="G122" s="1009"/>
      <c r="H122" s="1007"/>
      <c r="I122" s="1008"/>
      <c r="J122" s="1008"/>
      <c r="K122" s="1008"/>
      <c r="L122" s="1009"/>
    </row>
    <row r="123" spans="2:12" x14ac:dyDescent="0.25">
      <c r="B123" s="1007"/>
      <c r="C123" s="1008"/>
      <c r="D123" s="1008"/>
      <c r="E123" s="1008"/>
      <c r="F123" s="1008"/>
      <c r="G123" s="1009"/>
      <c r="H123" s="1007"/>
      <c r="I123" s="1008"/>
      <c r="J123" s="1008"/>
      <c r="K123" s="1008"/>
      <c r="L123" s="1009"/>
    </row>
    <row r="124" spans="2:12" x14ac:dyDescent="0.25">
      <c r="B124" s="1007"/>
      <c r="C124" s="1008"/>
      <c r="D124" s="1008"/>
      <c r="E124" s="1008"/>
      <c r="F124" s="1008"/>
      <c r="G124" s="1009"/>
      <c r="H124" s="1007"/>
      <c r="I124" s="1008"/>
      <c r="J124" s="1008"/>
      <c r="K124" s="1008"/>
      <c r="L124" s="1009"/>
    </row>
    <row r="125" spans="2:12" x14ac:dyDescent="0.25">
      <c r="B125" s="1007"/>
      <c r="C125" s="1008"/>
      <c r="D125" s="1008"/>
      <c r="E125" s="1008"/>
      <c r="F125" s="1008"/>
      <c r="G125" s="1009"/>
      <c r="H125" s="1007"/>
      <c r="I125" s="1008"/>
      <c r="J125" s="1008"/>
      <c r="K125" s="1008"/>
      <c r="L125" s="1009"/>
    </row>
    <row r="126" spans="2:12" x14ac:dyDescent="0.25">
      <c r="B126" s="1007"/>
      <c r="C126" s="1008"/>
      <c r="D126" s="1008"/>
      <c r="E126" s="1008"/>
      <c r="F126" s="1008"/>
      <c r="G126" s="1009"/>
      <c r="H126" s="1007"/>
      <c r="I126" s="1008"/>
      <c r="J126" s="1008"/>
      <c r="K126" s="1008"/>
      <c r="L126" s="1009"/>
    </row>
    <row r="127" spans="2:12" x14ac:dyDescent="0.25">
      <c r="B127" s="1007"/>
      <c r="C127" s="1008"/>
      <c r="D127" s="1008"/>
      <c r="E127" s="1008"/>
      <c r="F127" s="1008"/>
      <c r="G127" s="1009"/>
      <c r="H127" s="1007"/>
      <c r="I127" s="1008"/>
      <c r="J127" s="1008"/>
      <c r="K127" s="1008"/>
      <c r="L127" s="1009"/>
    </row>
    <row r="128" spans="2:12" x14ac:dyDescent="0.25">
      <c r="B128" s="1007"/>
      <c r="C128" s="1008"/>
      <c r="D128" s="1008"/>
      <c r="E128" s="1008"/>
      <c r="F128" s="1008"/>
      <c r="G128" s="1009"/>
      <c r="H128" s="1007"/>
      <c r="I128" s="1008"/>
      <c r="J128" s="1008"/>
      <c r="K128" s="1008"/>
      <c r="L128" s="1009"/>
    </row>
    <row r="129" spans="2:12" x14ac:dyDescent="0.25">
      <c r="B129" s="1007"/>
      <c r="C129" s="1008"/>
      <c r="D129" s="1008"/>
      <c r="E129" s="1008"/>
      <c r="F129" s="1008"/>
      <c r="G129" s="1009"/>
      <c r="H129" s="1007"/>
      <c r="I129" s="1008"/>
      <c r="J129" s="1008"/>
      <c r="K129" s="1008"/>
      <c r="L129" s="1009"/>
    </row>
    <row r="130" spans="2:12" x14ac:dyDescent="0.25">
      <c r="B130" s="1007"/>
      <c r="C130" s="1008"/>
      <c r="D130" s="1008"/>
      <c r="E130" s="1008"/>
      <c r="F130" s="1008"/>
      <c r="G130" s="1009"/>
      <c r="H130" s="1007"/>
      <c r="I130" s="1008"/>
      <c r="J130" s="1008"/>
      <c r="K130" s="1008"/>
      <c r="L130" s="1009"/>
    </row>
    <row r="131" spans="2:12" x14ac:dyDescent="0.25">
      <c r="B131" s="1007"/>
      <c r="C131" s="1008"/>
      <c r="D131" s="1008"/>
      <c r="E131" s="1008"/>
      <c r="F131" s="1008"/>
      <c r="G131" s="1009"/>
      <c r="H131" s="1007"/>
      <c r="I131" s="1008"/>
      <c r="J131" s="1008"/>
      <c r="K131" s="1008"/>
      <c r="L131" s="1009"/>
    </row>
    <row r="132" spans="2:12" x14ac:dyDescent="0.25">
      <c r="B132" s="1007"/>
      <c r="C132" s="1008"/>
      <c r="D132" s="1008"/>
      <c r="E132" s="1008"/>
      <c r="F132" s="1008"/>
      <c r="G132" s="1009"/>
      <c r="H132" s="1007"/>
      <c r="I132" s="1008"/>
      <c r="J132" s="1008"/>
      <c r="K132" s="1008"/>
      <c r="L132" s="1009"/>
    </row>
    <row r="133" spans="2:12" x14ac:dyDescent="0.25">
      <c r="B133" s="1007"/>
      <c r="C133" s="1008"/>
      <c r="D133" s="1008"/>
      <c r="E133" s="1008"/>
      <c r="F133" s="1008"/>
      <c r="G133" s="1009"/>
      <c r="H133" s="1007"/>
      <c r="I133" s="1008"/>
      <c r="J133" s="1008"/>
      <c r="K133" s="1008"/>
      <c r="L133" s="1009"/>
    </row>
    <row r="134" spans="2:12" ht="15" customHeight="1" x14ac:dyDescent="0.25">
      <c r="B134" s="1157">
        <v>15</v>
      </c>
      <c r="C134" s="1158"/>
      <c r="D134" s="1158"/>
      <c r="E134" s="1158"/>
      <c r="F134" s="1158"/>
      <c r="G134" s="1159"/>
      <c r="H134" s="1157">
        <v>16</v>
      </c>
      <c r="I134" s="1158"/>
      <c r="J134" s="1158"/>
      <c r="K134" s="1158"/>
      <c r="L134" s="1159"/>
    </row>
    <row r="135" spans="2:12" ht="15.75" thickBot="1" x14ac:dyDescent="0.3">
      <c r="B135" s="1160"/>
      <c r="C135" s="1161"/>
      <c r="D135" s="1161"/>
      <c r="E135" s="1161"/>
      <c r="F135" s="1161"/>
      <c r="G135" s="1162"/>
      <c r="H135" s="1160"/>
      <c r="I135" s="1161"/>
      <c r="J135" s="1161"/>
      <c r="K135" s="1161"/>
      <c r="L135" s="1162"/>
    </row>
    <row r="136" spans="2:12" ht="14.25" customHeight="1" x14ac:dyDescent="0.25">
      <c r="B136" s="1004" t="s">
        <v>548</v>
      </c>
      <c r="C136" s="1005"/>
      <c r="D136" s="1005"/>
      <c r="E136" s="1005"/>
      <c r="F136" s="1005"/>
      <c r="G136" s="1006"/>
      <c r="H136" s="1004" t="s">
        <v>549</v>
      </c>
      <c r="I136" s="1005"/>
      <c r="J136" s="1005"/>
      <c r="K136" s="1005"/>
      <c r="L136" s="1006"/>
    </row>
    <row r="137" spans="2:12" x14ac:dyDescent="0.25">
      <c r="B137" s="1007"/>
      <c r="C137" s="1008"/>
      <c r="D137" s="1008"/>
      <c r="E137" s="1008"/>
      <c r="F137" s="1008"/>
      <c r="G137" s="1009"/>
      <c r="H137" s="1007"/>
      <c r="I137" s="1008"/>
      <c r="J137" s="1008"/>
      <c r="K137" s="1008"/>
      <c r="L137" s="1009"/>
    </row>
    <row r="138" spans="2:12" x14ac:dyDescent="0.25">
      <c r="B138" s="1007"/>
      <c r="C138" s="1008"/>
      <c r="D138" s="1008"/>
      <c r="E138" s="1008"/>
      <c r="F138" s="1008"/>
      <c r="G138" s="1009"/>
      <c r="H138" s="1007"/>
      <c r="I138" s="1008"/>
      <c r="J138" s="1008"/>
      <c r="K138" s="1008"/>
      <c r="L138" s="1009"/>
    </row>
    <row r="139" spans="2:12" x14ac:dyDescent="0.25">
      <c r="B139" s="1007"/>
      <c r="C139" s="1008"/>
      <c r="D139" s="1008"/>
      <c r="E139" s="1008"/>
      <c r="F139" s="1008"/>
      <c r="G139" s="1009"/>
      <c r="H139" s="1007"/>
      <c r="I139" s="1008"/>
      <c r="J139" s="1008"/>
      <c r="K139" s="1008"/>
      <c r="L139" s="1009"/>
    </row>
    <row r="140" spans="2:12" x14ac:dyDescent="0.25">
      <c r="B140" s="1007"/>
      <c r="C140" s="1008"/>
      <c r="D140" s="1008"/>
      <c r="E140" s="1008"/>
      <c r="F140" s="1008"/>
      <c r="G140" s="1009"/>
      <c r="H140" s="1007"/>
      <c r="I140" s="1008"/>
      <c r="J140" s="1008"/>
      <c r="K140" s="1008"/>
      <c r="L140" s="1009"/>
    </row>
    <row r="141" spans="2:12" x14ac:dyDescent="0.25">
      <c r="B141" s="1007"/>
      <c r="C141" s="1008"/>
      <c r="D141" s="1008"/>
      <c r="E141" s="1008"/>
      <c r="F141" s="1008"/>
      <c r="G141" s="1009"/>
      <c r="H141" s="1007"/>
      <c r="I141" s="1008"/>
      <c r="J141" s="1008"/>
      <c r="K141" s="1008"/>
      <c r="L141" s="1009"/>
    </row>
    <row r="142" spans="2:12" x14ac:dyDescent="0.25">
      <c r="B142" s="1007"/>
      <c r="C142" s="1008"/>
      <c r="D142" s="1008"/>
      <c r="E142" s="1008"/>
      <c r="F142" s="1008"/>
      <c r="G142" s="1009"/>
      <c r="H142" s="1007"/>
      <c r="I142" s="1008"/>
      <c r="J142" s="1008"/>
      <c r="K142" s="1008"/>
      <c r="L142" s="1009"/>
    </row>
    <row r="143" spans="2:12" x14ac:dyDescent="0.25">
      <c r="B143" s="1007"/>
      <c r="C143" s="1008"/>
      <c r="D143" s="1008"/>
      <c r="E143" s="1008"/>
      <c r="F143" s="1008"/>
      <c r="G143" s="1009"/>
      <c r="H143" s="1007"/>
      <c r="I143" s="1008"/>
      <c r="J143" s="1008"/>
      <c r="K143" s="1008"/>
      <c r="L143" s="1009"/>
    </row>
    <row r="144" spans="2:12" x14ac:dyDescent="0.25">
      <c r="B144" s="1007"/>
      <c r="C144" s="1008"/>
      <c r="D144" s="1008"/>
      <c r="E144" s="1008"/>
      <c r="F144" s="1008"/>
      <c r="G144" s="1009"/>
      <c r="H144" s="1007"/>
      <c r="I144" s="1008"/>
      <c r="J144" s="1008"/>
      <c r="K144" s="1008"/>
      <c r="L144" s="1009"/>
    </row>
    <row r="145" spans="2:12" x14ac:dyDescent="0.25">
      <c r="B145" s="1007"/>
      <c r="C145" s="1008"/>
      <c r="D145" s="1008"/>
      <c r="E145" s="1008"/>
      <c r="F145" s="1008"/>
      <c r="G145" s="1009"/>
      <c r="H145" s="1007"/>
      <c r="I145" s="1008"/>
      <c r="J145" s="1008"/>
      <c r="K145" s="1008"/>
      <c r="L145" s="1009"/>
    </row>
    <row r="146" spans="2:12" x14ac:dyDescent="0.25">
      <c r="B146" s="1007"/>
      <c r="C146" s="1008"/>
      <c r="D146" s="1008"/>
      <c r="E146" s="1008"/>
      <c r="F146" s="1008"/>
      <c r="G146" s="1009"/>
      <c r="H146" s="1007"/>
      <c r="I146" s="1008"/>
      <c r="J146" s="1008"/>
      <c r="K146" s="1008"/>
      <c r="L146" s="1009"/>
    </row>
    <row r="147" spans="2:12" x14ac:dyDescent="0.25">
      <c r="B147" s="1007"/>
      <c r="C147" s="1008"/>
      <c r="D147" s="1008"/>
      <c r="E147" s="1008"/>
      <c r="F147" s="1008"/>
      <c r="G147" s="1009"/>
      <c r="H147" s="1007"/>
      <c r="I147" s="1008"/>
      <c r="J147" s="1008"/>
      <c r="K147" s="1008"/>
      <c r="L147" s="1009"/>
    </row>
    <row r="148" spans="2:12" x14ac:dyDescent="0.25">
      <c r="B148" s="1007"/>
      <c r="C148" s="1008"/>
      <c r="D148" s="1008"/>
      <c r="E148" s="1008"/>
      <c r="F148" s="1008"/>
      <c r="G148" s="1009"/>
      <c r="H148" s="1007"/>
      <c r="I148" s="1008"/>
      <c r="J148" s="1008"/>
      <c r="K148" s="1008"/>
      <c r="L148" s="1009"/>
    </row>
    <row r="149" spans="2:12" x14ac:dyDescent="0.25">
      <c r="B149" s="1007"/>
      <c r="C149" s="1008"/>
      <c r="D149" s="1008"/>
      <c r="E149" s="1008"/>
      <c r="F149" s="1008"/>
      <c r="G149" s="1009"/>
      <c r="H149" s="1007"/>
      <c r="I149" s="1008"/>
      <c r="J149" s="1008"/>
      <c r="K149" s="1008"/>
      <c r="L149" s="1009"/>
    </row>
    <row r="150" spans="2:12" ht="15" customHeight="1" x14ac:dyDescent="0.25">
      <c r="B150" s="1157">
        <v>17</v>
      </c>
      <c r="C150" s="1158"/>
      <c r="D150" s="1158"/>
      <c r="E150" s="1158"/>
      <c r="F150" s="1158"/>
      <c r="G150" s="1159"/>
      <c r="H150" s="1157">
        <v>18</v>
      </c>
      <c r="I150" s="1158"/>
      <c r="J150" s="1158"/>
      <c r="K150" s="1158"/>
      <c r="L150" s="1159"/>
    </row>
    <row r="151" spans="2:12" ht="15.75" thickBot="1" x14ac:dyDescent="0.3">
      <c r="B151" s="1160"/>
      <c r="C151" s="1161"/>
      <c r="D151" s="1161"/>
      <c r="E151" s="1161"/>
      <c r="F151" s="1161"/>
      <c r="G151" s="1162"/>
      <c r="H151" s="1160"/>
      <c r="I151" s="1161"/>
      <c r="J151" s="1161"/>
      <c r="K151" s="1161"/>
      <c r="L151" s="1162"/>
    </row>
    <row r="152" spans="2:12" ht="14.25" customHeight="1" x14ac:dyDescent="0.25">
      <c r="B152" s="1004" t="s">
        <v>548</v>
      </c>
      <c r="C152" s="1005"/>
      <c r="D152" s="1005"/>
      <c r="E152" s="1005"/>
      <c r="F152" s="1005"/>
      <c r="G152" s="1006"/>
      <c r="H152" s="1004" t="s">
        <v>549</v>
      </c>
      <c r="I152" s="1005"/>
      <c r="J152" s="1005"/>
      <c r="K152" s="1005"/>
      <c r="L152" s="1006"/>
    </row>
    <row r="153" spans="2:12" x14ac:dyDescent="0.25">
      <c r="B153" s="1007"/>
      <c r="C153" s="1008"/>
      <c r="D153" s="1008"/>
      <c r="E153" s="1008"/>
      <c r="F153" s="1008"/>
      <c r="G153" s="1009"/>
      <c r="H153" s="1007"/>
      <c r="I153" s="1008"/>
      <c r="J153" s="1008"/>
      <c r="K153" s="1008"/>
      <c r="L153" s="1009"/>
    </row>
    <row r="154" spans="2:12" x14ac:dyDescent="0.25">
      <c r="B154" s="1007"/>
      <c r="C154" s="1008"/>
      <c r="D154" s="1008"/>
      <c r="E154" s="1008"/>
      <c r="F154" s="1008"/>
      <c r="G154" s="1009"/>
      <c r="H154" s="1007"/>
      <c r="I154" s="1008"/>
      <c r="J154" s="1008"/>
      <c r="K154" s="1008"/>
      <c r="L154" s="1009"/>
    </row>
    <row r="155" spans="2:12" x14ac:dyDescent="0.25">
      <c r="B155" s="1007"/>
      <c r="C155" s="1008"/>
      <c r="D155" s="1008"/>
      <c r="E155" s="1008"/>
      <c r="F155" s="1008"/>
      <c r="G155" s="1009"/>
      <c r="H155" s="1007"/>
      <c r="I155" s="1008"/>
      <c r="J155" s="1008"/>
      <c r="K155" s="1008"/>
      <c r="L155" s="1009"/>
    </row>
    <row r="156" spans="2:12" x14ac:dyDescent="0.25">
      <c r="B156" s="1007"/>
      <c r="C156" s="1008"/>
      <c r="D156" s="1008"/>
      <c r="E156" s="1008"/>
      <c r="F156" s="1008"/>
      <c r="G156" s="1009"/>
      <c r="H156" s="1007"/>
      <c r="I156" s="1008"/>
      <c r="J156" s="1008"/>
      <c r="K156" s="1008"/>
      <c r="L156" s="1009"/>
    </row>
    <row r="157" spans="2:12" x14ac:dyDescent="0.25">
      <c r="B157" s="1007"/>
      <c r="C157" s="1008"/>
      <c r="D157" s="1008"/>
      <c r="E157" s="1008"/>
      <c r="F157" s="1008"/>
      <c r="G157" s="1009"/>
      <c r="H157" s="1007"/>
      <c r="I157" s="1008"/>
      <c r="J157" s="1008"/>
      <c r="K157" s="1008"/>
      <c r="L157" s="1009"/>
    </row>
    <row r="158" spans="2:12" x14ac:dyDescent="0.25">
      <c r="B158" s="1007"/>
      <c r="C158" s="1008"/>
      <c r="D158" s="1008"/>
      <c r="E158" s="1008"/>
      <c r="F158" s="1008"/>
      <c r="G158" s="1009"/>
      <c r="H158" s="1007"/>
      <c r="I158" s="1008"/>
      <c r="J158" s="1008"/>
      <c r="K158" s="1008"/>
      <c r="L158" s="1009"/>
    </row>
    <row r="159" spans="2:12" x14ac:dyDescent="0.25">
      <c r="B159" s="1007"/>
      <c r="C159" s="1008"/>
      <c r="D159" s="1008"/>
      <c r="E159" s="1008"/>
      <c r="F159" s="1008"/>
      <c r="G159" s="1009"/>
      <c r="H159" s="1007"/>
      <c r="I159" s="1008"/>
      <c r="J159" s="1008"/>
      <c r="K159" s="1008"/>
      <c r="L159" s="1009"/>
    </row>
    <row r="160" spans="2:12" x14ac:dyDescent="0.25">
      <c r="B160" s="1007"/>
      <c r="C160" s="1008"/>
      <c r="D160" s="1008"/>
      <c r="E160" s="1008"/>
      <c r="F160" s="1008"/>
      <c r="G160" s="1009"/>
      <c r="H160" s="1007"/>
      <c r="I160" s="1008"/>
      <c r="J160" s="1008"/>
      <c r="K160" s="1008"/>
      <c r="L160" s="1009"/>
    </row>
    <row r="161" spans="2:12" x14ac:dyDescent="0.25">
      <c r="B161" s="1007"/>
      <c r="C161" s="1008"/>
      <c r="D161" s="1008"/>
      <c r="E161" s="1008"/>
      <c r="F161" s="1008"/>
      <c r="G161" s="1009"/>
      <c r="H161" s="1007"/>
      <c r="I161" s="1008"/>
      <c r="J161" s="1008"/>
      <c r="K161" s="1008"/>
      <c r="L161" s="1009"/>
    </row>
    <row r="162" spans="2:12" x14ac:dyDescent="0.25">
      <c r="B162" s="1007"/>
      <c r="C162" s="1008"/>
      <c r="D162" s="1008"/>
      <c r="E162" s="1008"/>
      <c r="F162" s="1008"/>
      <c r="G162" s="1009"/>
      <c r="H162" s="1007"/>
      <c r="I162" s="1008"/>
      <c r="J162" s="1008"/>
      <c r="K162" s="1008"/>
      <c r="L162" s="1009"/>
    </row>
    <row r="163" spans="2:12" x14ac:dyDescent="0.25">
      <c r="B163" s="1007"/>
      <c r="C163" s="1008"/>
      <c r="D163" s="1008"/>
      <c r="E163" s="1008"/>
      <c r="F163" s="1008"/>
      <c r="G163" s="1009"/>
      <c r="H163" s="1007"/>
      <c r="I163" s="1008"/>
      <c r="J163" s="1008"/>
      <c r="K163" s="1008"/>
      <c r="L163" s="1009"/>
    </row>
    <row r="164" spans="2:12" x14ac:dyDescent="0.25">
      <c r="B164" s="1007"/>
      <c r="C164" s="1008"/>
      <c r="D164" s="1008"/>
      <c r="E164" s="1008"/>
      <c r="F164" s="1008"/>
      <c r="G164" s="1009"/>
      <c r="H164" s="1007"/>
      <c r="I164" s="1008"/>
      <c r="J164" s="1008"/>
      <c r="K164" s="1008"/>
      <c r="L164" s="1009"/>
    </row>
    <row r="165" spans="2:12" x14ac:dyDescent="0.25">
      <c r="B165" s="1007"/>
      <c r="C165" s="1008"/>
      <c r="D165" s="1008"/>
      <c r="E165" s="1008"/>
      <c r="F165" s="1008"/>
      <c r="G165" s="1009"/>
      <c r="H165" s="1007"/>
      <c r="I165" s="1008"/>
      <c r="J165" s="1008"/>
      <c r="K165" s="1008"/>
      <c r="L165" s="1009"/>
    </row>
    <row r="166" spans="2:12" ht="15" customHeight="1" x14ac:dyDescent="0.25">
      <c r="B166" s="1157">
        <v>19</v>
      </c>
      <c r="C166" s="1158"/>
      <c r="D166" s="1158"/>
      <c r="E166" s="1158"/>
      <c r="F166" s="1158"/>
      <c r="G166" s="1159"/>
      <c r="H166" s="1157">
        <v>20</v>
      </c>
      <c r="I166" s="1158"/>
      <c r="J166" s="1158"/>
      <c r="K166" s="1158"/>
      <c r="L166" s="1159"/>
    </row>
    <row r="167" spans="2:12" ht="15.75" thickBot="1" x14ac:dyDescent="0.3">
      <c r="B167" s="1160"/>
      <c r="C167" s="1161"/>
      <c r="D167" s="1161"/>
      <c r="E167" s="1161"/>
      <c r="F167" s="1161"/>
      <c r="G167" s="1162"/>
      <c r="H167" s="1160"/>
      <c r="I167" s="1161"/>
      <c r="J167" s="1161"/>
      <c r="K167" s="1161"/>
      <c r="L167" s="1162"/>
    </row>
    <row r="168" spans="2:12" ht="14.25" customHeight="1" x14ac:dyDescent="0.25">
      <c r="B168" s="1004" t="s">
        <v>548</v>
      </c>
      <c r="C168" s="1005"/>
      <c r="D168" s="1005"/>
      <c r="E168" s="1005"/>
      <c r="F168" s="1005"/>
      <c r="G168" s="1006"/>
      <c r="H168" s="1004" t="s">
        <v>549</v>
      </c>
      <c r="I168" s="1005"/>
      <c r="J168" s="1005"/>
      <c r="K168" s="1005"/>
      <c r="L168" s="1006"/>
    </row>
    <row r="169" spans="2:12" x14ac:dyDescent="0.25">
      <c r="B169" s="1007"/>
      <c r="C169" s="1008"/>
      <c r="D169" s="1008"/>
      <c r="E169" s="1008"/>
      <c r="F169" s="1008"/>
      <c r="G169" s="1009"/>
      <c r="H169" s="1007"/>
      <c r="I169" s="1008"/>
      <c r="J169" s="1008"/>
      <c r="K169" s="1008"/>
      <c r="L169" s="1009"/>
    </row>
    <row r="170" spans="2:12" x14ac:dyDescent="0.25">
      <c r="B170" s="1007"/>
      <c r="C170" s="1008"/>
      <c r="D170" s="1008"/>
      <c r="E170" s="1008"/>
      <c r="F170" s="1008"/>
      <c r="G170" s="1009"/>
      <c r="H170" s="1007"/>
      <c r="I170" s="1008"/>
      <c r="J170" s="1008"/>
      <c r="K170" s="1008"/>
      <c r="L170" s="1009"/>
    </row>
    <row r="171" spans="2:12" x14ac:dyDescent="0.25">
      <c r="B171" s="1007"/>
      <c r="C171" s="1008"/>
      <c r="D171" s="1008"/>
      <c r="E171" s="1008"/>
      <c r="F171" s="1008"/>
      <c r="G171" s="1009"/>
      <c r="H171" s="1007"/>
      <c r="I171" s="1008"/>
      <c r="J171" s="1008"/>
      <c r="K171" s="1008"/>
      <c r="L171" s="1009"/>
    </row>
    <row r="172" spans="2:12" x14ac:dyDescent="0.25">
      <c r="B172" s="1007"/>
      <c r="C172" s="1008"/>
      <c r="D172" s="1008"/>
      <c r="E172" s="1008"/>
      <c r="F172" s="1008"/>
      <c r="G172" s="1009"/>
      <c r="H172" s="1007"/>
      <c r="I172" s="1008"/>
      <c r="J172" s="1008"/>
      <c r="K172" s="1008"/>
      <c r="L172" s="1009"/>
    </row>
    <row r="173" spans="2:12" x14ac:dyDescent="0.25">
      <c r="B173" s="1007"/>
      <c r="C173" s="1008"/>
      <c r="D173" s="1008"/>
      <c r="E173" s="1008"/>
      <c r="F173" s="1008"/>
      <c r="G173" s="1009"/>
      <c r="H173" s="1007"/>
      <c r="I173" s="1008"/>
      <c r="J173" s="1008"/>
      <c r="K173" s="1008"/>
      <c r="L173" s="1009"/>
    </row>
    <row r="174" spans="2:12" x14ac:dyDescent="0.25">
      <c r="B174" s="1007"/>
      <c r="C174" s="1008"/>
      <c r="D174" s="1008"/>
      <c r="E174" s="1008"/>
      <c r="F174" s="1008"/>
      <c r="G174" s="1009"/>
      <c r="H174" s="1007"/>
      <c r="I174" s="1008"/>
      <c r="J174" s="1008"/>
      <c r="K174" s="1008"/>
      <c r="L174" s="1009"/>
    </row>
    <row r="175" spans="2:12" x14ac:dyDescent="0.25">
      <c r="B175" s="1007"/>
      <c r="C175" s="1008"/>
      <c r="D175" s="1008"/>
      <c r="E175" s="1008"/>
      <c r="F175" s="1008"/>
      <c r="G175" s="1009"/>
      <c r="H175" s="1007"/>
      <c r="I175" s="1008"/>
      <c r="J175" s="1008"/>
      <c r="K175" s="1008"/>
      <c r="L175" s="1009"/>
    </row>
    <row r="176" spans="2:12" x14ac:dyDescent="0.25">
      <c r="B176" s="1007"/>
      <c r="C176" s="1008"/>
      <c r="D176" s="1008"/>
      <c r="E176" s="1008"/>
      <c r="F176" s="1008"/>
      <c r="G176" s="1009"/>
      <c r="H176" s="1007"/>
      <c r="I176" s="1008"/>
      <c r="J176" s="1008"/>
      <c r="K176" s="1008"/>
      <c r="L176" s="1009"/>
    </row>
    <row r="177" spans="2:12" x14ac:dyDescent="0.25">
      <c r="B177" s="1007"/>
      <c r="C177" s="1008"/>
      <c r="D177" s="1008"/>
      <c r="E177" s="1008"/>
      <c r="F177" s="1008"/>
      <c r="G177" s="1009"/>
      <c r="H177" s="1007"/>
      <c r="I177" s="1008"/>
      <c r="J177" s="1008"/>
      <c r="K177" s="1008"/>
      <c r="L177" s="1009"/>
    </row>
    <row r="178" spans="2:12" x14ac:dyDescent="0.25">
      <c r="B178" s="1007"/>
      <c r="C178" s="1008"/>
      <c r="D178" s="1008"/>
      <c r="E178" s="1008"/>
      <c r="F178" s="1008"/>
      <c r="G178" s="1009"/>
      <c r="H178" s="1007"/>
      <c r="I178" s="1008"/>
      <c r="J178" s="1008"/>
      <c r="K178" s="1008"/>
      <c r="L178" s="1009"/>
    </row>
    <row r="179" spans="2:12" x14ac:dyDescent="0.25">
      <c r="B179" s="1007"/>
      <c r="C179" s="1008"/>
      <c r="D179" s="1008"/>
      <c r="E179" s="1008"/>
      <c r="F179" s="1008"/>
      <c r="G179" s="1009"/>
      <c r="H179" s="1007"/>
      <c r="I179" s="1008"/>
      <c r="J179" s="1008"/>
      <c r="K179" s="1008"/>
      <c r="L179" s="1009"/>
    </row>
    <row r="180" spans="2:12" x14ac:dyDescent="0.25">
      <c r="B180" s="1007"/>
      <c r="C180" s="1008"/>
      <c r="D180" s="1008"/>
      <c r="E180" s="1008"/>
      <c r="F180" s="1008"/>
      <c r="G180" s="1009"/>
      <c r="H180" s="1007"/>
      <c r="I180" s="1008"/>
      <c r="J180" s="1008"/>
      <c r="K180" s="1008"/>
      <c r="L180" s="1009"/>
    </row>
    <row r="181" spans="2:12" x14ac:dyDescent="0.25">
      <c r="B181" s="1007"/>
      <c r="C181" s="1008"/>
      <c r="D181" s="1008"/>
      <c r="E181" s="1008"/>
      <c r="F181" s="1008"/>
      <c r="G181" s="1009"/>
      <c r="H181" s="1007"/>
      <c r="I181" s="1008"/>
      <c r="J181" s="1008"/>
      <c r="K181" s="1008"/>
      <c r="L181" s="1009"/>
    </row>
    <row r="182" spans="2:12" ht="15" customHeight="1" x14ac:dyDescent="0.25">
      <c r="B182" s="1157">
        <v>21</v>
      </c>
      <c r="C182" s="1158"/>
      <c r="D182" s="1158"/>
      <c r="E182" s="1158"/>
      <c r="F182" s="1158"/>
      <c r="G182" s="1159"/>
      <c r="H182" s="1157">
        <v>22</v>
      </c>
      <c r="I182" s="1158"/>
      <c r="J182" s="1158"/>
      <c r="K182" s="1158"/>
      <c r="L182" s="1159"/>
    </row>
    <row r="183" spans="2:12" ht="15.75" thickBot="1" x14ac:dyDescent="0.3">
      <c r="B183" s="1160"/>
      <c r="C183" s="1161"/>
      <c r="D183" s="1161"/>
      <c r="E183" s="1161"/>
      <c r="F183" s="1161"/>
      <c r="G183" s="1162"/>
      <c r="H183" s="1160"/>
      <c r="I183" s="1161"/>
      <c r="J183" s="1161"/>
      <c r="K183" s="1161"/>
      <c r="L183" s="1162"/>
    </row>
    <row r="184" spans="2:12" ht="14.25" customHeight="1" x14ac:dyDescent="0.25">
      <c r="B184" s="1004" t="s">
        <v>548</v>
      </c>
      <c r="C184" s="1005"/>
      <c r="D184" s="1005"/>
      <c r="E184" s="1005"/>
      <c r="F184" s="1005"/>
      <c r="G184" s="1006"/>
      <c r="H184" s="1004" t="s">
        <v>549</v>
      </c>
      <c r="I184" s="1005"/>
      <c r="J184" s="1005"/>
      <c r="K184" s="1005"/>
      <c r="L184" s="1006"/>
    </row>
    <row r="185" spans="2:12" x14ac:dyDescent="0.25">
      <c r="B185" s="1007"/>
      <c r="C185" s="1008"/>
      <c r="D185" s="1008"/>
      <c r="E185" s="1008"/>
      <c r="F185" s="1008"/>
      <c r="G185" s="1009"/>
      <c r="H185" s="1007"/>
      <c r="I185" s="1008"/>
      <c r="J185" s="1008"/>
      <c r="K185" s="1008"/>
      <c r="L185" s="1009"/>
    </row>
    <row r="186" spans="2:12" x14ac:dyDescent="0.25">
      <c r="B186" s="1007"/>
      <c r="C186" s="1008"/>
      <c r="D186" s="1008"/>
      <c r="E186" s="1008"/>
      <c r="F186" s="1008"/>
      <c r="G186" s="1009"/>
      <c r="H186" s="1007"/>
      <c r="I186" s="1008"/>
      <c r="J186" s="1008"/>
      <c r="K186" s="1008"/>
      <c r="L186" s="1009"/>
    </row>
    <row r="187" spans="2:12" x14ac:dyDescent="0.25">
      <c r="B187" s="1007"/>
      <c r="C187" s="1008"/>
      <c r="D187" s="1008"/>
      <c r="E187" s="1008"/>
      <c r="F187" s="1008"/>
      <c r="G187" s="1009"/>
      <c r="H187" s="1007"/>
      <c r="I187" s="1008"/>
      <c r="J187" s="1008"/>
      <c r="K187" s="1008"/>
      <c r="L187" s="1009"/>
    </row>
    <row r="188" spans="2:12" x14ac:dyDescent="0.25">
      <c r="B188" s="1007"/>
      <c r="C188" s="1008"/>
      <c r="D188" s="1008"/>
      <c r="E188" s="1008"/>
      <c r="F188" s="1008"/>
      <c r="G188" s="1009"/>
      <c r="H188" s="1007"/>
      <c r="I188" s="1008"/>
      <c r="J188" s="1008"/>
      <c r="K188" s="1008"/>
      <c r="L188" s="1009"/>
    </row>
    <row r="189" spans="2:12" x14ac:dyDescent="0.25">
      <c r="B189" s="1007"/>
      <c r="C189" s="1008"/>
      <c r="D189" s="1008"/>
      <c r="E189" s="1008"/>
      <c r="F189" s="1008"/>
      <c r="G189" s="1009"/>
      <c r="H189" s="1007"/>
      <c r="I189" s="1008"/>
      <c r="J189" s="1008"/>
      <c r="K189" s="1008"/>
      <c r="L189" s="1009"/>
    </row>
    <row r="190" spans="2:12" x14ac:dyDescent="0.25">
      <c r="B190" s="1007"/>
      <c r="C190" s="1008"/>
      <c r="D190" s="1008"/>
      <c r="E190" s="1008"/>
      <c r="F190" s="1008"/>
      <c r="G190" s="1009"/>
      <c r="H190" s="1007"/>
      <c r="I190" s="1008"/>
      <c r="J190" s="1008"/>
      <c r="K190" s="1008"/>
      <c r="L190" s="1009"/>
    </row>
    <row r="191" spans="2:12" x14ac:dyDescent="0.25">
      <c r="B191" s="1007"/>
      <c r="C191" s="1008"/>
      <c r="D191" s="1008"/>
      <c r="E191" s="1008"/>
      <c r="F191" s="1008"/>
      <c r="G191" s="1009"/>
      <c r="H191" s="1007"/>
      <c r="I191" s="1008"/>
      <c r="J191" s="1008"/>
      <c r="K191" s="1008"/>
      <c r="L191" s="1009"/>
    </row>
    <row r="192" spans="2:12" x14ac:dyDescent="0.25">
      <c r="B192" s="1007"/>
      <c r="C192" s="1008"/>
      <c r="D192" s="1008"/>
      <c r="E192" s="1008"/>
      <c r="F192" s="1008"/>
      <c r="G192" s="1009"/>
      <c r="H192" s="1007"/>
      <c r="I192" s="1008"/>
      <c r="J192" s="1008"/>
      <c r="K192" s="1008"/>
      <c r="L192" s="1009"/>
    </row>
    <row r="193" spans="2:12" x14ac:dyDescent="0.25">
      <c r="B193" s="1007"/>
      <c r="C193" s="1008"/>
      <c r="D193" s="1008"/>
      <c r="E193" s="1008"/>
      <c r="F193" s="1008"/>
      <c r="G193" s="1009"/>
      <c r="H193" s="1007"/>
      <c r="I193" s="1008"/>
      <c r="J193" s="1008"/>
      <c r="K193" s="1008"/>
      <c r="L193" s="1009"/>
    </row>
    <row r="194" spans="2:12" x14ac:dyDescent="0.25">
      <c r="B194" s="1007"/>
      <c r="C194" s="1008"/>
      <c r="D194" s="1008"/>
      <c r="E194" s="1008"/>
      <c r="F194" s="1008"/>
      <c r="G194" s="1009"/>
      <c r="H194" s="1007"/>
      <c r="I194" s="1008"/>
      <c r="J194" s="1008"/>
      <c r="K194" s="1008"/>
      <c r="L194" s="1009"/>
    </row>
    <row r="195" spans="2:12" x14ac:dyDescent="0.25">
      <c r="B195" s="1007"/>
      <c r="C195" s="1008"/>
      <c r="D195" s="1008"/>
      <c r="E195" s="1008"/>
      <c r="F195" s="1008"/>
      <c r="G195" s="1009"/>
      <c r="H195" s="1007"/>
      <c r="I195" s="1008"/>
      <c r="J195" s="1008"/>
      <c r="K195" s="1008"/>
      <c r="L195" s="1009"/>
    </row>
    <row r="196" spans="2:12" x14ac:dyDescent="0.25">
      <c r="B196" s="1007"/>
      <c r="C196" s="1008"/>
      <c r="D196" s="1008"/>
      <c r="E196" s="1008"/>
      <c r="F196" s="1008"/>
      <c r="G196" s="1009"/>
      <c r="H196" s="1007"/>
      <c r="I196" s="1008"/>
      <c r="J196" s="1008"/>
      <c r="K196" s="1008"/>
      <c r="L196" s="1009"/>
    </row>
    <row r="197" spans="2:12" x14ac:dyDescent="0.25">
      <c r="B197" s="1007"/>
      <c r="C197" s="1008"/>
      <c r="D197" s="1008"/>
      <c r="E197" s="1008"/>
      <c r="F197" s="1008"/>
      <c r="G197" s="1009"/>
      <c r="H197" s="1007"/>
      <c r="I197" s="1008"/>
      <c r="J197" s="1008"/>
      <c r="K197" s="1008"/>
      <c r="L197" s="1009"/>
    </row>
    <row r="198" spans="2:12" ht="15" customHeight="1" x14ac:dyDescent="0.25">
      <c r="B198" s="1157">
        <v>23</v>
      </c>
      <c r="C198" s="1158"/>
      <c r="D198" s="1158"/>
      <c r="E198" s="1158"/>
      <c r="F198" s="1158"/>
      <c r="G198" s="1159"/>
      <c r="H198" s="1157">
        <v>24</v>
      </c>
      <c r="I198" s="1158"/>
      <c r="J198" s="1158"/>
      <c r="K198" s="1158"/>
      <c r="L198" s="1159"/>
    </row>
    <row r="199" spans="2:12" ht="15.75" thickBot="1" x14ac:dyDescent="0.3">
      <c r="B199" s="1160"/>
      <c r="C199" s="1161"/>
      <c r="D199" s="1161"/>
      <c r="E199" s="1161"/>
      <c r="F199" s="1161"/>
      <c r="G199" s="1162"/>
      <c r="H199" s="1160"/>
      <c r="I199" s="1161"/>
      <c r="J199" s="1161"/>
      <c r="K199" s="1161"/>
      <c r="L199" s="1162"/>
    </row>
    <row r="200" spans="2:12" ht="109.5" customHeight="1" thickBot="1" x14ac:dyDescent="0.3">
      <c r="B200" s="1163" t="s">
        <v>1208</v>
      </c>
      <c r="C200" s="1164"/>
      <c r="D200" s="1164"/>
      <c r="E200" s="1164"/>
      <c r="F200" s="1164"/>
      <c r="G200" s="1164"/>
      <c r="H200" s="1164"/>
      <c r="I200" s="1164"/>
      <c r="J200" s="1164"/>
      <c r="K200" s="1164"/>
      <c r="L200" s="1165"/>
    </row>
    <row r="201" spans="2:12" ht="14.25" customHeight="1" x14ac:dyDescent="0.25">
      <c r="B201" s="1004" t="s">
        <v>548</v>
      </c>
      <c r="C201" s="1005"/>
      <c r="D201" s="1005"/>
      <c r="E201" s="1005"/>
      <c r="F201" s="1005"/>
      <c r="G201" s="1006"/>
      <c r="H201" s="1004" t="s">
        <v>549</v>
      </c>
      <c r="I201" s="1005"/>
      <c r="J201" s="1005"/>
      <c r="K201" s="1005"/>
      <c r="L201" s="1006"/>
    </row>
    <row r="202" spans="2:12" x14ac:dyDescent="0.25">
      <c r="B202" s="1007"/>
      <c r="C202" s="1008"/>
      <c r="D202" s="1008"/>
      <c r="E202" s="1008"/>
      <c r="F202" s="1008"/>
      <c r="G202" s="1009"/>
      <c r="H202" s="1007"/>
      <c r="I202" s="1008"/>
      <c r="J202" s="1008"/>
      <c r="K202" s="1008"/>
      <c r="L202" s="1009"/>
    </row>
    <row r="203" spans="2:12" x14ac:dyDescent="0.25">
      <c r="B203" s="1007"/>
      <c r="C203" s="1008"/>
      <c r="D203" s="1008"/>
      <c r="E203" s="1008"/>
      <c r="F203" s="1008"/>
      <c r="G203" s="1009"/>
      <c r="H203" s="1007"/>
      <c r="I203" s="1008"/>
      <c r="J203" s="1008"/>
      <c r="K203" s="1008"/>
      <c r="L203" s="1009"/>
    </row>
    <row r="204" spans="2:12" x14ac:dyDescent="0.25">
      <c r="B204" s="1007"/>
      <c r="C204" s="1008"/>
      <c r="D204" s="1008"/>
      <c r="E204" s="1008"/>
      <c r="F204" s="1008"/>
      <c r="G204" s="1009"/>
      <c r="H204" s="1007"/>
      <c r="I204" s="1008"/>
      <c r="J204" s="1008"/>
      <c r="K204" s="1008"/>
      <c r="L204" s="1009"/>
    </row>
    <row r="205" spans="2:12" x14ac:dyDescent="0.25">
      <c r="B205" s="1007"/>
      <c r="C205" s="1008"/>
      <c r="D205" s="1008"/>
      <c r="E205" s="1008"/>
      <c r="F205" s="1008"/>
      <c r="G205" s="1009"/>
      <c r="H205" s="1007"/>
      <c r="I205" s="1008"/>
      <c r="J205" s="1008"/>
      <c r="K205" s="1008"/>
      <c r="L205" s="1009"/>
    </row>
    <row r="206" spans="2:12" x14ac:dyDescent="0.25">
      <c r="B206" s="1007"/>
      <c r="C206" s="1008"/>
      <c r="D206" s="1008"/>
      <c r="E206" s="1008"/>
      <c r="F206" s="1008"/>
      <c r="G206" s="1009"/>
      <c r="H206" s="1007"/>
      <c r="I206" s="1008"/>
      <c r="J206" s="1008"/>
      <c r="K206" s="1008"/>
      <c r="L206" s="1009"/>
    </row>
    <row r="207" spans="2:12" x14ac:dyDescent="0.25">
      <c r="B207" s="1007"/>
      <c r="C207" s="1008"/>
      <c r="D207" s="1008"/>
      <c r="E207" s="1008"/>
      <c r="F207" s="1008"/>
      <c r="G207" s="1009"/>
      <c r="H207" s="1007"/>
      <c r="I207" s="1008"/>
      <c r="J207" s="1008"/>
      <c r="K207" s="1008"/>
      <c r="L207" s="1009"/>
    </row>
    <row r="208" spans="2:12" x14ac:dyDescent="0.25">
      <c r="B208" s="1007"/>
      <c r="C208" s="1008"/>
      <c r="D208" s="1008"/>
      <c r="E208" s="1008"/>
      <c r="F208" s="1008"/>
      <c r="G208" s="1009"/>
      <c r="H208" s="1007"/>
      <c r="I208" s="1008"/>
      <c r="J208" s="1008"/>
      <c r="K208" s="1008"/>
      <c r="L208" s="1009"/>
    </row>
    <row r="209" spans="2:12" x14ac:dyDescent="0.25">
      <c r="B209" s="1007"/>
      <c r="C209" s="1008"/>
      <c r="D209" s="1008"/>
      <c r="E209" s="1008"/>
      <c r="F209" s="1008"/>
      <c r="G209" s="1009"/>
      <c r="H209" s="1007"/>
      <c r="I209" s="1008"/>
      <c r="J209" s="1008"/>
      <c r="K209" s="1008"/>
      <c r="L209" s="1009"/>
    </row>
    <row r="210" spans="2:12" x14ac:dyDescent="0.25">
      <c r="B210" s="1007"/>
      <c r="C210" s="1008"/>
      <c r="D210" s="1008"/>
      <c r="E210" s="1008"/>
      <c r="F210" s="1008"/>
      <c r="G210" s="1009"/>
      <c r="H210" s="1007"/>
      <c r="I210" s="1008"/>
      <c r="J210" s="1008"/>
      <c r="K210" s="1008"/>
      <c r="L210" s="1009"/>
    </row>
    <row r="211" spans="2:12" x14ac:dyDescent="0.25">
      <c r="B211" s="1007"/>
      <c r="C211" s="1008"/>
      <c r="D211" s="1008"/>
      <c r="E211" s="1008"/>
      <c r="F211" s="1008"/>
      <c r="G211" s="1009"/>
      <c r="H211" s="1007"/>
      <c r="I211" s="1008"/>
      <c r="J211" s="1008"/>
      <c r="K211" s="1008"/>
      <c r="L211" s="1009"/>
    </row>
    <row r="212" spans="2:12" x14ac:dyDescent="0.25">
      <c r="B212" s="1007"/>
      <c r="C212" s="1008"/>
      <c r="D212" s="1008"/>
      <c r="E212" s="1008"/>
      <c r="F212" s="1008"/>
      <c r="G212" s="1009"/>
      <c r="H212" s="1007"/>
      <c r="I212" s="1008"/>
      <c r="J212" s="1008"/>
      <c r="K212" s="1008"/>
      <c r="L212" s="1009"/>
    </row>
    <row r="213" spans="2:12" x14ac:dyDescent="0.25">
      <c r="B213" s="1007"/>
      <c r="C213" s="1008"/>
      <c r="D213" s="1008"/>
      <c r="E213" s="1008"/>
      <c r="F213" s="1008"/>
      <c r="G213" s="1009"/>
      <c r="H213" s="1007"/>
      <c r="I213" s="1008"/>
      <c r="J213" s="1008"/>
      <c r="K213" s="1008"/>
      <c r="L213" s="1009"/>
    </row>
    <row r="214" spans="2:12" x14ac:dyDescent="0.25">
      <c r="B214" s="1007"/>
      <c r="C214" s="1008"/>
      <c r="D214" s="1008"/>
      <c r="E214" s="1008"/>
      <c r="F214" s="1008"/>
      <c r="G214" s="1009"/>
      <c r="H214" s="1007"/>
      <c r="I214" s="1008"/>
      <c r="J214" s="1008"/>
      <c r="K214" s="1008"/>
      <c r="L214" s="1009"/>
    </row>
    <row r="215" spans="2:12" ht="15" customHeight="1" x14ac:dyDescent="0.25">
      <c r="B215" s="1157">
        <v>25</v>
      </c>
      <c r="C215" s="1158"/>
      <c r="D215" s="1158"/>
      <c r="E215" s="1158"/>
      <c r="F215" s="1158"/>
      <c r="G215" s="1159"/>
      <c r="H215" s="1157">
        <v>26</v>
      </c>
      <c r="I215" s="1158"/>
      <c r="J215" s="1158"/>
      <c r="K215" s="1158"/>
      <c r="L215" s="1159"/>
    </row>
    <row r="216" spans="2:12" ht="15.75" thickBot="1" x14ac:dyDescent="0.3">
      <c r="B216" s="1160"/>
      <c r="C216" s="1161"/>
      <c r="D216" s="1161"/>
      <c r="E216" s="1161"/>
      <c r="F216" s="1161"/>
      <c r="G216" s="1162"/>
      <c r="H216" s="1160"/>
      <c r="I216" s="1161"/>
      <c r="J216" s="1161"/>
      <c r="K216" s="1161"/>
      <c r="L216" s="1162"/>
    </row>
    <row r="217" spans="2:12" ht="14.25" customHeight="1" x14ac:dyDescent="0.25">
      <c r="B217" s="1004" t="s">
        <v>548</v>
      </c>
      <c r="C217" s="1005"/>
      <c r="D217" s="1005"/>
      <c r="E217" s="1005"/>
      <c r="F217" s="1005"/>
      <c r="G217" s="1006"/>
      <c r="H217" s="1004" t="s">
        <v>549</v>
      </c>
      <c r="I217" s="1005"/>
      <c r="J217" s="1005"/>
      <c r="K217" s="1005"/>
      <c r="L217" s="1006"/>
    </row>
    <row r="218" spans="2:12" x14ac:dyDescent="0.25">
      <c r="B218" s="1007"/>
      <c r="C218" s="1008"/>
      <c r="D218" s="1008"/>
      <c r="E218" s="1008"/>
      <c r="F218" s="1008"/>
      <c r="G218" s="1009"/>
      <c r="H218" s="1007"/>
      <c r="I218" s="1008"/>
      <c r="J218" s="1008"/>
      <c r="K218" s="1008"/>
      <c r="L218" s="1009"/>
    </row>
    <row r="219" spans="2:12" x14ac:dyDescent="0.25">
      <c r="B219" s="1007"/>
      <c r="C219" s="1008"/>
      <c r="D219" s="1008"/>
      <c r="E219" s="1008"/>
      <c r="F219" s="1008"/>
      <c r="G219" s="1009"/>
      <c r="H219" s="1007"/>
      <c r="I219" s="1008"/>
      <c r="J219" s="1008"/>
      <c r="K219" s="1008"/>
      <c r="L219" s="1009"/>
    </row>
    <row r="220" spans="2:12" x14ac:dyDescent="0.25">
      <c r="B220" s="1007"/>
      <c r="C220" s="1008"/>
      <c r="D220" s="1008"/>
      <c r="E220" s="1008"/>
      <c r="F220" s="1008"/>
      <c r="G220" s="1009"/>
      <c r="H220" s="1007"/>
      <c r="I220" s="1008"/>
      <c r="J220" s="1008"/>
      <c r="K220" s="1008"/>
      <c r="L220" s="1009"/>
    </row>
    <row r="221" spans="2:12" x14ac:dyDescent="0.25">
      <c r="B221" s="1007"/>
      <c r="C221" s="1008"/>
      <c r="D221" s="1008"/>
      <c r="E221" s="1008"/>
      <c r="F221" s="1008"/>
      <c r="G221" s="1009"/>
      <c r="H221" s="1007"/>
      <c r="I221" s="1008"/>
      <c r="J221" s="1008"/>
      <c r="K221" s="1008"/>
      <c r="L221" s="1009"/>
    </row>
    <row r="222" spans="2:12" x14ac:dyDescent="0.25">
      <c r="B222" s="1007"/>
      <c r="C222" s="1008"/>
      <c r="D222" s="1008"/>
      <c r="E222" s="1008"/>
      <c r="F222" s="1008"/>
      <c r="G222" s="1009"/>
      <c r="H222" s="1007"/>
      <c r="I222" s="1008"/>
      <c r="J222" s="1008"/>
      <c r="K222" s="1008"/>
      <c r="L222" s="1009"/>
    </row>
    <row r="223" spans="2:12" x14ac:dyDescent="0.25">
      <c r="B223" s="1007"/>
      <c r="C223" s="1008"/>
      <c r="D223" s="1008"/>
      <c r="E223" s="1008"/>
      <c r="F223" s="1008"/>
      <c r="G223" s="1009"/>
      <c r="H223" s="1007"/>
      <c r="I223" s="1008"/>
      <c r="J223" s="1008"/>
      <c r="K223" s="1008"/>
      <c r="L223" s="1009"/>
    </row>
    <row r="224" spans="2:12" x14ac:dyDescent="0.25">
      <c r="B224" s="1007"/>
      <c r="C224" s="1008"/>
      <c r="D224" s="1008"/>
      <c r="E224" s="1008"/>
      <c r="F224" s="1008"/>
      <c r="G224" s="1009"/>
      <c r="H224" s="1007"/>
      <c r="I224" s="1008"/>
      <c r="J224" s="1008"/>
      <c r="K224" s="1008"/>
      <c r="L224" s="1009"/>
    </row>
    <row r="225" spans="2:12" x14ac:dyDescent="0.25">
      <c r="B225" s="1007"/>
      <c r="C225" s="1008"/>
      <c r="D225" s="1008"/>
      <c r="E225" s="1008"/>
      <c r="F225" s="1008"/>
      <c r="G225" s="1009"/>
      <c r="H225" s="1007"/>
      <c r="I225" s="1008"/>
      <c r="J225" s="1008"/>
      <c r="K225" s="1008"/>
      <c r="L225" s="1009"/>
    </row>
    <row r="226" spans="2:12" x14ac:dyDescent="0.25">
      <c r="B226" s="1007"/>
      <c r="C226" s="1008"/>
      <c r="D226" s="1008"/>
      <c r="E226" s="1008"/>
      <c r="F226" s="1008"/>
      <c r="G226" s="1009"/>
      <c r="H226" s="1007"/>
      <c r="I226" s="1008"/>
      <c r="J226" s="1008"/>
      <c r="K226" s="1008"/>
      <c r="L226" s="1009"/>
    </row>
    <row r="227" spans="2:12" x14ac:dyDescent="0.25">
      <c r="B227" s="1007"/>
      <c r="C227" s="1008"/>
      <c r="D227" s="1008"/>
      <c r="E227" s="1008"/>
      <c r="F227" s="1008"/>
      <c r="G227" s="1009"/>
      <c r="H227" s="1007"/>
      <c r="I227" s="1008"/>
      <c r="J227" s="1008"/>
      <c r="K227" s="1008"/>
      <c r="L227" s="1009"/>
    </row>
    <row r="228" spans="2:12" x14ac:dyDescent="0.25">
      <c r="B228" s="1007"/>
      <c r="C228" s="1008"/>
      <c r="D228" s="1008"/>
      <c r="E228" s="1008"/>
      <c r="F228" s="1008"/>
      <c r="G228" s="1009"/>
      <c r="H228" s="1007"/>
      <c r="I228" s="1008"/>
      <c r="J228" s="1008"/>
      <c r="K228" s="1008"/>
      <c r="L228" s="1009"/>
    </row>
    <row r="229" spans="2:12" x14ac:dyDescent="0.25">
      <c r="B229" s="1007"/>
      <c r="C229" s="1008"/>
      <c r="D229" s="1008"/>
      <c r="E229" s="1008"/>
      <c r="F229" s="1008"/>
      <c r="G229" s="1009"/>
      <c r="H229" s="1007"/>
      <c r="I229" s="1008"/>
      <c r="J229" s="1008"/>
      <c r="K229" s="1008"/>
      <c r="L229" s="1009"/>
    </row>
    <row r="230" spans="2:12" x14ac:dyDescent="0.25">
      <c r="B230" s="1007"/>
      <c r="C230" s="1008"/>
      <c r="D230" s="1008"/>
      <c r="E230" s="1008"/>
      <c r="F230" s="1008"/>
      <c r="G230" s="1009"/>
      <c r="H230" s="1007"/>
      <c r="I230" s="1008"/>
      <c r="J230" s="1008"/>
      <c r="K230" s="1008"/>
      <c r="L230" s="1009"/>
    </row>
    <row r="231" spans="2:12" ht="15" customHeight="1" x14ac:dyDescent="0.25">
      <c r="B231" s="1157">
        <v>27</v>
      </c>
      <c r="C231" s="1158"/>
      <c r="D231" s="1158"/>
      <c r="E231" s="1158"/>
      <c r="F231" s="1158"/>
      <c r="G231" s="1159"/>
      <c r="H231" s="1157">
        <v>28</v>
      </c>
      <c r="I231" s="1158"/>
      <c r="J231" s="1158"/>
      <c r="K231" s="1158"/>
      <c r="L231" s="1159"/>
    </row>
    <row r="232" spans="2:12" ht="15.75" thickBot="1" x14ac:dyDescent="0.3">
      <c r="B232" s="1160"/>
      <c r="C232" s="1161"/>
      <c r="D232" s="1161"/>
      <c r="E232" s="1161"/>
      <c r="F232" s="1161"/>
      <c r="G232" s="1162"/>
      <c r="H232" s="1160"/>
      <c r="I232" s="1161"/>
      <c r="J232" s="1161"/>
      <c r="K232" s="1161"/>
      <c r="L232" s="1162"/>
    </row>
    <row r="233" spans="2:12" ht="72" customHeight="1" thickBot="1" x14ac:dyDescent="0.3">
      <c r="B233" s="1163" t="s">
        <v>1209</v>
      </c>
      <c r="C233" s="1164"/>
      <c r="D233" s="1164"/>
      <c r="E233" s="1164"/>
      <c r="F233" s="1164"/>
      <c r="G233" s="1164"/>
      <c r="H233" s="1164"/>
      <c r="I233" s="1164"/>
      <c r="J233" s="1164"/>
      <c r="K233" s="1164"/>
      <c r="L233" s="1165"/>
    </row>
    <row r="234" spans="2:12" x14ac:dyDescent="0.25">
      <c r="B234" s="1004" t="s">
        <v>548</v>
      </c>
      <c r="C234" s="1005"/>
      <c r="D234" s="1005"/>
      <c r="E234" s="1005"/>
      <c r="F234" s="1005"/>
      <c r="G234" s="1006"/>
      <c r="H234" s="1004" t="s">
        <v>549</v>
      </c>
      <c r="I234" s="1005"/>
      <c r="J234" s="1005"/>
      <c r="K234" s="1005"/>
      <c r="L234" s="1006"/>
    </row>
    <row r="235" spans="2:12" x14ac:dyDescent="0.25">
      <c r="B235" s="1007"/>
      <c r="C235" s="1008"/>
      <c r="D235" s="1008"/>
      <c r="E235" s="1008"/>
      <c r="F235" s="1008"/>
      <c r="G235" s="1009"/>
      <c r="H235" s="1007"/>
      <c r="I235" s="1008"/>
      <c r="J235" s="1008"/>
      <c r="K235" s="1008"/>
      <c r="L235" s="1009"/>
    </row>
    <row r="236" spans="2:12" x14ac:dyDescent="0.25">
      <c r="B236" s="1007"/>
      <c r="C236" s="1008"/>
      <c r="D236" s="1008"/>
      <c r="E236" s="1008"/>
      <c r="F236" s="1008"/>
      <c r="G236" s="1009"/>
      <c r="H236" s="1007"/>
      <c r="I236" s="1008"/>
      <c r="J236" s="1008"/>
      <c r="K236" s="1008"/>
      <c r="L236" s="1009"/>
    </row>
    <row r="237" spans="2:12" x14ac:dyDescent="0.25">
      <c r="B237" s="1007"/>
      <c r="C237" s="1008"/>
      <c r="D237" s="1008"/>
      <c r="E237" s="1008"/>
      <c r="F237" s="1008"/>
      <c r="G237" s="1009"/>
      <c r="H237" s="1007"/>
      <c r="I237" s="1008"/>
      <c r="J237" s="1008"/>
      <c r="K237" s="1008"/>
      <c r="L237" s="1009"/>
    </row>
    <row r="238" spans="2:12" x14ac:dyDescent="0.25">
      <c r="B238" s="1007"/>
      <c r="C238" s="1008"/>
      <c r="D238" s="1008"/>
      <c r="E238" s="1008"/>
      <c r="F238" s="1008"/>
      <c r="G238" s="1009"/>
      <c r="H238" s="1007"/>
      <c r="I238" s="1008"/>
      <c r="J238" s="1008"/>
      <c r="K238" s="1008"/>
      <c r="L238" s="1009"/>
    </row>
    <row r="239" spans="2:12" x14ac:dyDescent="0.25">
      <c r="B239" s="1007"/>
      <c r="C239" s="1008"/>
      <c r="D239" s="1008"/>
      <c r="E239" s="1008"/>
      <c r="F239" s="1008"/>
      <c r="G239" s="1009"/>
      <c r="H239" s="1007"/>
      <c r="I239" s="1008"/>
      <c r="J239" s="1008"/>
      <c r="K239" s="1008"/>
      <c r="L239" s="1009"/>
    </row>
    <row r="240" spans="2:12" x14ac:dyDescent="0.25">
      <c r="B240" s="1007"/>
      <c r="C240" s="1008"/>
      <c r="D240" s="1008"/>
      <c r="E240" s="1008"/>
      <c r="F240" s="1008"/>
      <c r="G240" s="1009"/>
      <c r="H240" s="1007"/>
      <c r="I240" s="1008"/>
      <c r="J240" s="1008"/>
      <c r="K240" s="1008"/>
      <c r="L240" s="1009"/>
    </row>
    <row r="241" spans="2:12" x14ac:dyDescent="0.25">
      <c r="B241" s="1007"/>
      <c r="C241" s="1008"/>
      <c r="D241" s="1008"/>
      <c r="E241" s="1008"/>
      <c r="F241" s="1008"/>
      <c r="G241" s="1009"/>
      <c r="H241" s="1007"/>
      <c r="I241" s="1008"/>
      <c r="J241" s="1008"/>
      <c r="K241" s="1008"/>
      <c r="L241" s="1009"/>
    </row>
    <row r="242" spans="2:12" x14ac:dyDescent="0.25">
      <c r="B242" s="1007"/>
      <c r="C242" s="1008"/>
      <c r="D242" s="1008"/>
      <c r="E242" s="1008"/>
      <c r="F242" s="1008"/>
      <c r="G242" s="1009"/>
      <c r="H242" s="1007"/>
      <c r="I242" s="1008"/>
      <c r="J242" s="1008"/>
      <c r="K242" s="1008"/>
      <c r="L242" s="1009"/>
    </row>
    <row r="243" spans="2:12" x14ac:dyDescent="0.25">
      <c r="B243" s="1007"/>
      <c r="C243" s="1008"/>
      <c r="D243" s="1008"/>
      <c r="E243" s="1008"/>
      <c r="F243" s="1008"/>
      <c r="G243" s="1009"/>
      <c r="H243" s="1007"/>
      <c r="I243" s="1008"/>
      <c r="J243" s="1008"/>
      <c r="K243" s="1008"/>
      <c r="L243" s="1009"/>
    </row>
    <row r="244" spans="2:12" x14ac:dyDescent="0.25">
      <c r="B244" s="1007"/>
      <c r="C244" s="1008"/>
      <c r="D244" s="1008"/>
      <c r="E244" s="1008"/>
      <c r="F244" s="1008"/>
      <c r="G244" s="1009"/>
      <c r="H244" s="1007"/>
      <c r="I244" s="1008"/>
      <c r="J244" s="1008"/>
      <c r="K244" s="1008"/>
      <c r="L244" s="1009"/>
    </row>
    <row r="245" spans="2:12" x14ac:dyDescent="0.25">
      <c r="B245" s="1007"/>
      <c r="C245" s="1008"/>
      <c r="D245" s="1008"/>
      <c r="E245" s="1008"/>
      <c r="F245" s="1008"/>
      <c r="G245" s="1009"/>
      <c r="H245" s="1007"/>
      <c r="I245" s="1008"/>
      <c r="J245" s="1008"/>
      <c r="K245" s="1008"/>
      <c r="L245" s="1009"/>
    </row>
    <row r="246" spans="2:12" x14ac:dyDescent="0.25">
      <c r="B246" s="1007"/>
      <c r="C246" s="1008"/>
      <c r="D246" s="1008"/>
      <c r="E246" s="1008"/>
      <c r="F246" s="1008"/>
      <c r="G246" s="1009"/>
      <c r="H246" s="1007"/>
      <c r="I246" s="1008"/>
      <c r="J246" s="1008"/>
      <c r="K246" s="1008"/>
      <c r="L246" s="1009"/>
    </row>
    <row r="247" spans="2:12" x14ac:dyDescent="0.25">
      <c r="B247" s="1007"/>
      <c r="C247" s="1008"/>
      <c r="D247" s="1008"/>
      <c r="E247" s="1008"/>
      <c r="F247" s="1008"/>
      <c r="G247" s="1009"/>
      <c r="H247" s="1007"/>
      <c r="I247" s="1008"/>
      <c r="J247" s="1008"/>
      <c r="K247" s="1008"/>
      <c r="L247" s="1009"/>
    </row>
    <row r="248" spans="2:12" ht="17.25" customHeight="1" x14ac:dyDescent="0.25">
      <c r="B248" s="1157">
        <v>29</v>
      </c>
      <c r="C248" s="1158"/>
      <c r="D248" s="1158"/>
      <c r="E248" s="1158"/>
      <c r="F248" s="1158"/>
      <c r="G248" s="1159"/>
      <c r="H248" s="1157">
        <v>30</v>
      </c>
      <c r="I248" s="1158"/>
      <c r="J248" s="1158"/>
      <c r="K248" s="1158"/>
      <c r="L248" s="1159"/>
    </row>
    <row r="249" spans="2:12" ht="8.25" customHeight="1" thickBot="1" x14ac:dyDescent="0.3">
      <c r="B249" s="1160"/>
      <c r="C249" s="1161"/>
      <c r="D249" s="1161"/>
      <c r="E249" s="1161"/>
      <c r="F249" s="1161"/>
      <c r="G249" s="1162"/>
      <c r="H249" s="1160"/>
      <c r="I249" s="1161"/>
      <c r="J249" s="1161"/>
      <c r="K249" s="1161"/>
      <c r="L249" s="1162"/>
    </row>
    <row r="250" spans="2:12" x14ac:dyDescent="0.25">
      <c r="B250" s="1004" t="s">
        <v>548</v>
      </c>
      <c r="C250" s="1005"/>
      <c r="D250" s="1005"/>
      <c r="E250" s="1005"/>
      <c r="F250" s="1005"/>
      <c r="G250" s="1006"/>
      <c r="H250" s="1004" t="s">
        <v>549</v>
      </c>
      <c r="I250" s="1005"/>
      <c r="J250" s="1005"/>
      <c r="K250" s="1005"/>
      <c r="L250" s="1006"/>
    </row>
    <row r="251" spans="2:12" x14ac:dyDescent="0.25">
      <c r="B251" s="1007"/>
      <c r="C251" s="1008"/>
      <c r="D251" s="1008"/>
      <c r="E251" s="1008"/>
      <c r="F251" s="1008"/>
      <c r="G251" s="1009"/>
      <c r="H251" s="1007"/>
      <c r="I251" s="1008"/>
      <c r="J251" s="1008"/>
      <c r="K251" s="1008"/>
      <c r="L251" s="1009"/>
    </row>
    <row r="252" spans="2:12" x14ac:dyDescent="0.25">
      <c r="B252" s="1007"/>
      <c r="C252" s="1008"/>
      <c r="D252" s="1008"/>
      <c r="E252" s="1008"/>
      <c r="F252" s="1008"/>
      <c r="G252" s="1009"/>
      <c r="H252" s="1007"/>
      <c r="I252" s="1008"/>
      <c r="J252" s="1008"/>
      <c r="K252" s="1008"/>
      <c r="L252" s="1009"/>
    </row>
    <row r="253" spans="2:12" x14ac:dyDescent="0.25">
      <c r="B253" s="1007"/>
      <c r="C253" s="1008"/>
      <c r="D253" s="1008"/>
      <c r="E253" s="1008"/>
      <c r="F253" s="1008"/>
      <c r="G253" s="1009"/>
      <c r="H253" s="1007"/>
      <c r="I253" s="1008"/>
      <c r="J253" s="1008"/>
      <c r="K253" s="1008"/>
      <c r="L253" s="1009"/>
    </row>
    <row r="254" spans="2:12" x14ac:dyDescent="0.25">
      <c r="B254" s="1007"/>
      <c r="C254" s="1008"/>
      <c r="D254" s="1008"/>
      <c r="E254" s="1008"/>
      <c r="F254" s="1008"/>
      <c r="G254" s="1009"/>
      <c r="H254" s="1007"/>
      <c r="I254" s="1008"/>
      <c r="J254" s="1008"/>
      <c r="K254" s="1008"/>
      <c r="L254" s="1009"/>
    </row>
    <row r="255" spans="2:12" x14ac:dyDescent="0.25">
      <c r="B255" s="1007"/>
      <c r="C255" s="1008"/>
      <c r="D255" s="1008"/>
      <c r="E255" s="1008"/>
      <c r="F255" s="1008"/>
      <c r="G255" s="1009"/>
      <c r="H255" s="1007"/>
      <c r="I255" s="1008"/>
      <c r="J255" s="1008"/>
      <c r="K255" s="1008"/>
      <c r="L255" s="1009"/>
    </row>
    <row r="256" spans="2:12" x14ac:dyDescent="0.25">
      <c r="B256" s="1007"/>
      <c r="C256" s="1008"/>
      <c r="D256" s="1008"/>
      <c r="E256" s="1008"/>
      <c r="F256" s="1008"/>
      <c r="G256" s="1009"/>
      <c r="H256" s="1007"/>
      <c r="I256" s="1008"/>
      <c r="J256" s="1008"/>
      <c r="K256" s="1008"/>
      <c r="L256" s="1009"/>
    </row>
    <row r="257" spans="2:12" x14ac:dyDescent="0.25">
      <c r="B257" s="1007"/>
      <c r="C257" s="1008"/>
      <c r="D257" s="1008"/>
      <c r="E257" s="1008"/>
      <c r="F257" s="1008"/>
      <c r="G257" s="1009"/>
      <c r="H257" s="1007"/>
      <c r="I257" s="1008"/>
      <c r="J257" s="1008"/>
      <c r="K257" s="1008"/>
      <c r="L257" s="1009"/>
    </row>
    <row r="258" spans="2:12" x14ac:dyDescent="0.25">
      <c r="B258" s="1007"/>
      <c r="C258" s="1008"/>
      <c r="D258" s="1008"/>
      <c r="E258" s="1008"/>
      <c r="F258" s="1008"/>
      <c r="G258" s="1009"/>
      <c r="H258" s="1007"/>
      <c r="I258" s="1008"/>
      <c r="J258" s="1008"/>
      <c r="K258" s="1008"/>
      <c r="L258" s="1009"/>
    </row>
    <row r="259" spans="2:12" x14ac:dyDescent="0.25">
      <c r="B259" s="1007"/>
      <c r="C259" s="1008"/>
      <c r="D259" s="1008"/>
      <c r="E259" s="1008"/>
      <c r="F259" s="1008"/>
      <c r="G259" s="1009"/>
      <c r="H259" s="1007"/>
      <c r="I259" s="1008"/>
      <c r="J259" s="1008"/>
      <c r="K259" s="1008"/>
      <c r="L259" s="1009"/>
    </row>
    <row r="260" spans="2:12" x14ac:dyDescent="0.25">
      <c r="B260" s="1007"/>
      <c r="C260" s="1008"/>
      <c r="D260" s="1008"/>
      <c r="E260" s="1008"/>
      <c r="F260" s="1008"/>
      <c r="G260" s="1009"/>
      <c r="H260" s="1007"/>
      <c r="I260" s="1008"/>
      <c r="J260" s="1008"/>
      <c r="K260" s="1008"/>
      <c r="L260" s="1009"/>
    </row>
    <row r="261" spans="2:12" x14ac:dyDescent="0.25">
      <c r="B261" s="1007"/>
      <c r="C261" s="1008"/>
      <c r="D261" s="1008"/>
      <c r="E261" s="1008"/>
      <c r="F261" s="1008"/>
      <c r="G261" s="1009"/>
      <c r="H261" s="1007"/>
      <c r="I261" s="1008"/>
      <c r="J261" s="1008"/>
      <c r="K261" s="1008"/>
      <c r="L261" s="1009"/>
    </row>
    <row r="262" spans="2:12" x14ac:dyDescent="0.25">
      <c r="B262" s="1007"/>
      <c r="C262" s="1008"/>
      <c r="D262" s="1008"/>
      <c r="E262" s="1008"/>
      <c r="F262" s="1008"/>
      <c r="G262" s="1009"/>
      <c r="H262" s="1007"/>
      <c r="I262" s="1008"/>
      <c r="J262" s="1008"/>
      <c r="K262" s="1008"/>
      <c r="L262" s="1009"/>
    </row>
    <row r="263" spans="2:12" x14ac:dyDescent="0.25">
      <c r="B263" s="1007"/>
      <c r="C263" s="1008"/>
      <c r="D263" s="1008"/>
      <c r="E263" s="1008"/>
      <c r="F263" s="1008"/>
      <c r="G263" s="1009"/>
      <c r="H263" s="1007"/>
      <c r="I263" s="1008"/>
      <c r="J263" s="1008"/>
      <c r="K263" s="1008"/>
      <c r="L263" s="1009"/>
    </row>
    <row r="264" spans="2:12" ht="15" customHeight="1" x14ac:dyDescent="0.25">
      <c r="B264" s="1157">
        <v>31</v>
      </c>
      <c r="C264" s="1158"/>
      <c r="D264" s="1158"/>
      <c r="E264" s="1158"/>
      <c r="F264" s="1158"/>
      <c r="G264" s="1159"/>
      <c r="H264" s="1157">
        <v>32</v>
      </c>
      <c r="I264" s="1158"/>
      <c r="J264" s="1158"/>
      <c r="K264" s="1158"/>
      <c r="L264" s="1159"/>
    </row>
    <row r="265" spans="2:12" ht="15.75" thickBot="1" x14ac:dyDescent="0.3">
      <c r="B265" s="1160"/>
      <c r="C265" s="1161"/>
      <c r="D265" s="1161"/>
      <c r="E265" s="1161"/>
      <c r="F265" s="1161"/>
      <c r="G265" s="1162"/>
      <c r="H265" s="1160"/>
      <c r="I265" s="1161"/>
      <c r="J265" s="1161"/>
      <c r="K265" s="1161"/>
      <c r="L265" s="1162"/>
    </row>
    <row r="266" spans="2:12" x14ac:dyDescent="0.25">
      <c r="B266" s="1004" t="s">
        <v>548</v>
      </c>
      <c r="C266" s="1005"/>
      <c r="D266" s="1005"/>
      <c r="E266" s="1005"/>
      <c r="F266" s="1005"/>
      <c r="G266" s="1006"/>
      <c r="H266" s="1004" t="s">
        <v>549</v>
      </c>
      <c r="I266" s="1005"/>
      <c r="J266" s="1005"/>
      <c r="K266" s="1005"/>
      <c r="L266" s="1006"/>
    </row>
    <row r="267" spans="2:12" x14ac:dyDescent="0.25">
      <c r="B267" s="1007"/>
      <c r="C267" s="1008"/>
      <c r="D267" s="1008"/>
      <c r="E267" s="1008"/>
      <c r="F267" s="1008"/>
      <c r="G267" s="1009"/>
      <c r="H267" s="1007"/>
      <c r="I267" s="1008"/>
      <c r="J267" s="1008"/>
      <c r="K267" s="1008"/>
      <c r="L267" s="1009"/>
    </row>
    <row r="268" spans="2:12" x14ac:dyDescent="0.25">
      <c r="B268" s="1007"/>
      <c r="C268" s="1008"/>
      <c r="D268" s="1008"/>
      <c r="E268" s="1008"/>
      <c r="F268" s="1008"/>
      <c r="G268" s="1009"/>
      <c r="H268" s="1007"/>
      <c r="I268" s="1008"/>
      <c r="J268" s="1008"/>
      <c r="K268" s="1008"/>
      <c r="L268" s="1009"/>
    </row>
    <row r="269" spans="2:12" x14ac:dyDescent="0.25">
      <c r="B269" s="1007"/>
      <c r="C269" s="1008"/>
      <c r="D269" s="1008"/>
      <c r="E269" s="1008"/>
      <c r="F269" s="1008"/>
      <c r="G269" s="1009"/>
      <c r="H269" s="1007"/>
      <c r="I269" s="1008"/>
      <c r="J269" s="1008"/>
      <c r="K269" s="1008"/>
      <c r="L269" s="1009"/>
    </row>
    <row r="270" spans="2:12" x14ac:dyDescent="0.25">
      <c r="B270" s="1007"/>
      <c r="C270" s="1008"/>
      <c r="D270" s="1008"/>
      <c r="E270" s="1008"/>
      <c r="F270" s="1008"/>
      <c r="G270" s="1009"/>
      <c r="H270" s="1007"/>
      <c r="I270" s="1008"/>
      <c r="J270" s="1008"/>
      <c r="K270" s="1008"/>
      <c r="L270" s="1009"/>
    </row>
    <row r="271" spans="2:12" x14ac:dyDescent="0.25">
      <c r="B271" s="1007"/>
      <c r="C271" s="1008"/>
      <c r="D271" s="1008"/>
      <c r="E271" s="1008"/>
      <c r="F271" s="1008"/>
      <c r="G271" s="1009"/>
      <c r="H271" s="1007"/>
      <c r="I271" s="1008"/>
      <c r="J271" s="1008"/>
      <c r="K271" s="1008"/>
      <c r="L271" s="1009"/>
    </row>
    <row r="272" spans="2:12" x14ac:dyDescent="0.25">
      <c r="B272" s="1007"/>
      <c r="C272" s="1008"/>
      <c r="D272" s="1008"/>
      <c r="E272" s="1008"/>
      <c r="F272" s="1008"/>
      <c r="G272" s="1009"/>
      <c r="H272" s="1007"/>
      <c r="I272" s="1008"/>
      <c r="J272" s="1008"/>
      <c r="K272" s="1008"/>
      <c r="L272" s="1009"/>
    </row>
    <row r="273" spans="2:12" x14ac:dyDescent="0.25">
      <c r="B273" s="1007"/>
      <c r="C273" s="1008"/>
      <c r="D273" s="1008"/>
      <c r="E273" s="1008"/>
      <c r="F273" s="1008"/>
      <c r="G273" s="1009"/>
      <c r="H273" s="1007"/>
      <c r="I273" s="1008"/>
      <c r="J273" s="1008"/>
      <c r="K273" s="1008"/>
      <c r="L273" s="1009"/>
    </row>
    <row r="274" spans="2:12" x14ac:dyDescent="0.25">
      <c r="B274" s="1007"/>
      <c r="C274" s="1008"/>
      <c r="D274" s="1008"/>
      <c r="E274" s="1008"/>
      <c r="F274" s="1008"/>
      <c r="G274" s="1009"/>
      <c r="H274" s="1007"/>
      <c r="I274" s="1008"/>
      <c r="J274" s="1008"/>
      <c r="K274" s="1008"/>
      <c r="L274" s="1009"/>
    </row>
    <row r="275" spans="2:12" x14ac:dyDescent="0.25">
      <c r="B275" s="1007"/>
      <c r="C275" s="1008"/>
      <c r="D275" s="1008"/>
      <c r="E275" s="1008"/>
      <c r="F275" s="1008"/>
      <c r="G275" s="1009"/>
      <c r="H275" s="1007"/>
      <c r="I275" s="1008"/>
      <c r="J275" s="1008"/>
      <c r="K275" s="1008"/>
      <c r="L275" s="1009"/>
    </row>
    <row r="276" spans="2:12" x14ac:dyDescent="0.25">
      <c r="B276" s="1007"/>
      <c r="C276" s="1008"/>
      <c r="D276" s="1008"/>
      <c r="E276" s="1008"/>
      <c r="F276" s="1008"/>
      <c r="G276" s="1009"/>
      <c r="H276" s="1007"/>
      <c r="I276" s="1008"/>
      <c r="J276" s="1008"/>
      <c r="K276" s="1008"/>
      <c r="L276" s="1009"/>
    </row>
    <row r="277" spans="2:12" x14ac:dyDescent="0.25">
      <c r="B277" s="1007"/>
      <c r="C277" s="1008"/>
      <c r="D277" s="1008"/>
      <c r="E277" s="1008"/>
      <c r="F277" s="1008"/>
      <c r="G277" s="1009"/>
      <c r="H277" s="1007"/>
      <c r="I277" s="1008"/>
      <c r="J277" s="1008"/>
      <c r="K277" s="1008"/>
      <c r="L277" s="1009"/>
    </row>
    <row r="278" spans="2:12" x14ac:dyDescent="0.25">
      <c r="B278" s="1007"/>
      <c r="C278" s="1008"/>
      <c r="D278" s="1008"/>
      <c r="E278" s="1008"/>
      <c r="F278" s="1008"/>
      <c r="G278" s="1009"/>
      <c r="H278" s="1007"/>
      <c r="I278" s="1008"/>
      <c r="J278" s="1008"/>
      <c r="K278" s="1008"/>
      <c r="L278" s="1009"/>
    </row>
    <row r="279" spans="2:12" x14ac:dyDescent="0.25">
      <c r="B279" s="1007"/>
      <c r="C279" s="1008"/>
      <c r="D279" s="1008"/>
      <c r="E279" s="1008"/>
      <c r="F279" s="1008"/>
      <c r="G279" s="1009"/>
      <c r="H279" s="1007"/>
      <c r="I279" s="1008"/>
      <c r="J279" s="1008"/>
      <c r="K279" s="1008"/>
      <c r="L279" s="1009"/>
    </row>
    <row r="280" spans="2:12" ht="15" customHeight="1" x14ac:dyDescent="0.25">
      <c r="B280" s="1157">
        <v>33</v>
      </c>
      <c r="C280" s="1158"/>
      <c r="D280" s="1158"/>
      <c r="E280" s="1158"/>
      <c r="F280" s="1158"/>
      <c r="G280" s="1159"/>
      <c r="H280" s="1157">
        <v>34</v>
      </c>
      <c r="I280" s="1158"/>
      <c r="J280" s="1158"/>
      <c r="K280" s="1158"/>
      <c r="L280" s="1159"/>
    </row>
    <row r="281" spans="2:12" ht="15.75" thickBot="1" x14ac:dyDescent="0.3">
      <c r="B281" s="1157"/>
      <c r="C281" s="1158"/>
      <c r="D281" s="1158"/>
      <c r="E281" s="1158"/>
      <c r="F281" s="1158"/>
      <c r="G281" s="1159"/>
      <c r="H281" s="1157"/>
      <c r="I281" s="1158"/>
      <c r="J281" s="1158"/>
      <c r="K281" s="1158"/>
      <c r="L281" s="1159"/>
    </row>
    <row r="282" spans="2:12" ht="14.25" customHeight="1" x14ac:dyDescent="0.25">
      <c r="B282" s="1004" t="s">
        <v>548</v>
      </c>
      <c r="C282" s="1005"/>
      <c r="D282" s="1005"/>
      <c r="E282" s="1005"/>
      <c r="F282" s="1005"/>
      <c r="G282" s="1006"/>
      <c r="H282" s="1004" t="s">
        <v>549</v>
      </c>
      <c r="I282" s="1005"/>
      <c r="J282" s="1005"/>
      <c r="K282" s="1005"/>
      <c r="L282" s="1006"/>
    </row>
    <row r="283" spans="2:12" x14ac:dyDescent="0.25">
      <c r="B283" s="1007"/>
      <c r="C283" s="1008"/>
      <c r="D283" s="1008"/>
      <c r="E283" s="1008"/>
      <c r="F283" s="1008"/>
      <c r="G283" s="1009"/>
      <c r="H283" s="1007"/>
      <c r="I283" s="1008"/>
      <c r="J283" s="1008"/>
      <c r="K283" s="1008"/>
      <c r="L283" s="1009"/>
    </row>
    <row r="284" spans="2:12" x14ac:dyDescent="0.25">
      <c r="B284" s="1007"/>
      <c r="C284" s="1008"/>
      <c r="D284" s="1008"/>
      <c r="E284" s="1008"/>
      <c r="F284" s="1008"/>
      <c r="G284" s="1009"/>
      <c r="H284" s="1007"/>
      <c r="I284" s="1008"/>
      <c r="J284" s="1008"/>
      <c r="K284" s="1008"/>
      <c r="L284" s="1009"/>
    </row>
    <row r="285" spans="2:12" x14ac:dyDescent="0.25">
      <c r="B285" s="1007"/>
      <c r="C285" s="1008"/>
      <c r="D285" s="1008"/>
      <c r="E285" s="1008"/>
      <c r="F285" s="1008"/>
      <c r="G285" s="1009"/>
      <c r="H285" s="1007"/>
      <c r="I285" s="1008"/>
      <c r="J285" s="1008"/>
      <c r="K285" s="1008"/>
      <c r="L285" s="1009"/>
    </row>
    <row r="286" spans="2:12" x14ac:dyDescent="0.25">
      <c r="B286" s="1007"/>
      <c r="C286" s="1008"/>
      <c r="D286" s="1008"/>
      <c r="E286" s="1008"/>
      <c r="F286" s="1008"/>
      <c r="G286" s="1009"/>
      <c r="H286" s="1007"/>
      <c r="I286" s="1008"/>
      <c r="J286" s="1008"/>
      <c r="K286" s="1008"/>
      <c r="L286" s="1009"/>
    </row>
    <row r="287" spans="2:12" x14ac:dyDescent="0.25">
      <c r="B287" s="1007"/>
      <c r="C287" s="1008"/>
      <c r="D287" s="1008"/>
      <c r="E287" s="1008"/>
      <c r="F287" s="1008"/>
      <c r="G287" s="1009"/>
      <c r="H287" s="1007"/>
      <c r="I287" s="1008"/>
      <c r="J287" s="1008"/>
      <c r="K287" s="1008"/>
      <c r="L287" s="1009"/>
    </row>
    <row r="288" spans="2:12" x14ac:dyDescent="0.25">
      <c r="B288" s="1007"/>
      <c r="C288" s="1008"/>
      <c r="D288" s="1008"/>
      <c r="E288" s="1008"/>
      <c r="F288" s="1008"/>
      <c r="G288" s="1009"/>
      <c r="H288" s="1007"/>
      <c r="I288" s="1008"/>
      <c r="J288" s="1008"/>
      <c r="K288" s="1008"/>
      <c r="L288" s="1009"/>
    </row>
    <row r="289" spans="2:12" x14ac:dyDescent="0.25">
      <c r="B289" s="1007"/>
      <c r="C289" s="1008"/>
      <c r="D289" s="1008"/>
      <c r="E289" s="1008"/>
      <c r="F289" s="1008"/>
      <c r="G289" s="1009"/>
      <c r="H289" s="1007"/>
      <c r="I289" s="1008"/>
      <c r="J289" s="1008"/>
      <c r="K289" s="1008"/>
      <c r="L289" s="1009"/>
    </row>
    <row r="290" spans="2:12" x14ac:dyDescent="0.25">
      <c r="B290" s="1007"/>
      <c r="C290" s="1008"/>
      <c r="D290" s="1008"/>
      <c r="E290" s="1008"/>
      <c r="F290" s="1008"/>
      <c r="G290" s="1009"/>
      <c r="H290" s="1007"/>
      <c r="I290" s="1008"/>
      <c r="J290" s="1008"/>
      <c r="K290" s="1008"/>
      <c r="L290" s="1009"/>
    </row>
    <row r="291" spans="2:12" x14ac:dyDescent="0.25">
      <c r="B291" s="1007"/>
      <c r="C291" s="1008"/>
      <c r="D291" s="1008"/>
      <c r="E291" s="1008"/>
      <c r="F291" s="1008"/>
      <c r="G291" s="1009"/>
      <c r="H291" s="1007"/>
      <c r="I291" s="1008"/>
      <c r="J291" s="1008"/>
      <c r="K291" s="1008"/>
      <c r="L291" s="1009"/>
    </row>
    <row r="292" spans="2:12" x14ac:dyDescent="0.25">
      <c r="B292" s="1007"/>
      <c r="C292" s="1008"/>
      <c r="D292" s="1008"/>
      <c r="E292" s="1008"/>
      <c r="F292" s="1008"/>
      <c r="G292" s="1009"/>
      <c r="H292" s="1007"/>
      <c r="I292" s="1008"/>
      <c r="J292" s="1008"/>
      <c r="K292" s="1008"/>
      <c r="L292" s="1009"/>
    </row>
    <row r="293" spans="2:12" x14ac:dyDescent="0.25">
      <c r="B293" s="1007"/>
      <c r="C293" s="1008"/>
      <c r="D293" s="1008"/>
      <c r="E293" s="1008"/>
      <c r="F293" s="1008"/>
      <c r="G293" s="1009"/>
      <c r="H293" s="1007"/>
      <c r="I293" s="1008"/>
      <c r="J293" s="1008"/>
      <c r="K293" s="1008"/>
      <c r="L293" s="1009"/>
    </row>
    <row r="294" spans="2:12" x14ac:dyDescent="0.25">
      <c r="B294" s="1007"/>
      <c r="C294" s="1008"/>
      <c r="D294" s="1008"/>
      <c r="E294" s="1008"/>
      <c r="F294" s="1008"/>
      <c r="G294" s="1009"/>
      <c r="H294" s="1007"/>
      <c r="I294" s="1008"/>
      <c r="J294" s="1008"/>
      <c r="K294" s="1008"/>
      <c r="L294" s="1009"/>
    </row>
    <row r="295" spans="2:12" x14ac:dyDescent="0.25">
      <c r="B295" s="1007"/>
      <c r="C295" s="1008"/>
      <c r="D295" s="1008"/>
      <c r="E295" s="1008"/>
      <c r="F295" s="1008"/>
      <c r="G295" s="1009"/>
      <c r="H295" s="1007"/>
      <c r="I295" s="1008"/>
      <c r="J295" s="1008"/>
      <c r="K295" s="1008"/>
      <c r="L295" s="1009"/>
    </row>
    <row r="296" spans="2:12" ht="17.25" customHeight="1" x14ac:dyDescent="0.25">
      <c r="B296" s="1157">
        <v>35</v>
      </c>
      <c r="C296" s="1158"/>
      <c r="D296" s="1158"/>
      <c r="E296" s="1158"/>
      <c r="F296" s="1158"/>
      <c r="G296" s="1159"/>
      <c r="H296" s="1157">
        <v>36</v>
      </c>
      <c r="I296" s="1158"/>
      <c r="J296" s="1158"/>
      <c r="K296" s="1158"/>
      <c r="L296" s="1159"/>
    </row>
    <row r="297" spans="2:12" ht="15" customHeight="1" thickBot="1" x14ac:dyDescent="0.3">
      <c r="B297" s="1160"/>
      <c r="C297" s="1161"/>
      <c r="D297" s="1161"/>
      <c r="E297" s="1161"/>
      <c r="F297" s="1161"/>
      <c r="G297" s="1162"/>
      <c r="H297" s="1160"/>
      <c r="I297" s="1161"/>
      <c r="J297" s="1161"/>
      <c r="K297" s="1161"/>
      <c r="L297" s="1162"/>
    </row>
    <row r="298" spans="2:12" ht="235.5" customHeight="1" thickBot="1" x14ac:dyDescent="0.3">
      <c r="B298" s="1178" t="s">
        <v>1210</v>
      </c>
      <c r="C298" s="1179"/>
      <c r="D298" s="1179"/>
      <c r="E298" s="1179"/>
      <c r="F298" s="1179"/>
      <c r="G298" s="1179"/>
      <c r="H298" s="1179"/>
      <c r="I298" s="1179"/>
      <c r="J298" s="1179"/>
      <c r="K298" s="1179"/>
      <c r="L298" s="1180"/>
    </row>
    <row r="299" spans="2:12" x14ac:dyDescent="0.25">
      <c r="B299" s="1007"/>
      <c r="C299" s="1008"/>
      <c r="D299" s="1008"/>
      <c r="E299" s="1008"/>
      <c r="F299" s="1008"/>
      <c r="G299" s="1009"/>
      <c r="H299" s="1007"/>
      <c r="I299" s="1008"/>
      <c r="J299" s="1008"/>
      <c r="K299" s="1008"/>
      <c r="L299" s="1009"/>
    </row>
    <row r="300" spans="2:12" x14ac:dyDescent="0.25">
      <c r="B300" s="1007"/>
      <c r="C300" s="1008"/>
      <c r="D300" s="1008"/>
      <c r="E300" s="1008"/>
      <c r="F300" s="1008"/>
      <c r="G300" s="1009"/>
      <c r="H300" s="1007"/>
      <c r="I300" s="1008"/>
      <c r="J300" s="1008"/>
      <c r="K300" s="1008"/>
      <c r="L300" s="1009"/>
    </row>
    <row r="301" spans="2:12" x14ac:dyDescent="0.25">
      <c r="B301" s="1007"/>
      <c r="C301" s="1008"/>
      <c r="D301" s="1008"/>
      <c r="E301" s="1008"/>
      <c r="F301" s="1008"/>
      <c r="G301" s="1009"/>
      <c r="H301" s="1007"/>
      <c r="I301" s="1008"/>
      <c r="J301" s="1008"/>
      <c r="K301" s="1008"/>
      <c r="L301" s="1009"/>
    </row>
    <row r="302" spans="2:12" x14ac:dyDescent="0.25">
      <c r="B302" s="1007"/>
      <c r="C302" s="1008"/>
      <c r="D302" s="1008"/>
      <c r="E302" s="1008"/>
      <c r="F302" s="1008"/>
      <c r="G302" s="1009"/>
      <c r="H302" s="1007"/>
      <c r="I302" s="1008"/>
      <c r="J302" s="1008"/>
      <c r="K302" s="1008"/>
      <c r="L302" s="1009"/>
    </row>
    <row r="303" spans="2:12" x14ac:dyDescent="0.25">
      <c r="B303" s="1007"/>
      <c r="C303" s="1008"/>
      <c r="D303" s="1008"/>
      <c r="E303" s="1008"/>
      <c r="F303" s="1008"/>
      <c r="G303" s="1009"/>
      <c r="H303" s="1007"/>
      <c r="I303" s="1008"/>
      <c r="J303" s="1008"/>
      <c r="K303" s="1008"/>
      <c r="L303" s="1009"/>
    </row>
    <row r="304" spans="2:12" x14ac:dyDescent="0.25">
      <c r="B304" s="1007"/>
      <c r="C304" s="1008"/>
      <c r="D304" s="1008"/>
      <c r="E304" s="1008"/>
      <c r="F304" s="1008"/>
      <c r="G304" s="1009"/>
      <c r="H304" s="1007"/>
      <c r="I304" s="1008"/>
      <c r="J304" s="1008"/>
      <c r="K304" s="1008"/>
      <c r="L304" s="1009"/>
    </row>
    <row r="305" spans="2:12" x14ac:dyDescent="0.25">
      <c r="B305" s="1007"/>
      <c r="C305" s="1008"/>
      <c r="D305" s="1008"/>
      <c r="E305" s="1008"/>
      <c r="F305" s="1008"/>
      <c r="G305" s="1009"/>
      <c r="H305" s="1007"/>
      <c r="I305" s="1008"/>
      <c r="J305" s="1008"/>
      <c r="K305" s="1008"/>
      <c r="L305" s="1009"/>
    </row>
    <row r="306" spans="2:12" x14ac:dyDescent="0.25">
      <c r="B306" s="1007"/>
      <c r="C306" s="1008"/>
      <c r="D306" s="1008"/>
      <c r="E306" s="1008"/>
      <c r="F306" s="1008"/>
      <c r="G306" s="1009"/>
      <c r="H306" s="1007"/>
      <c r="I306" s="1008"/>
      <c r="J306" s="1008"/>
      <c r="K306" s="1008"/>
      <c r="L306" s="1009"/>
    </row>
    <row r="307" spans="2:12" x14ac:dyDescent="0.25">
      <c r="B307" s="1007"/>
      <c r="C307" s="1008"/>
      <c r="D307" s="1008"/>
      <c r="E307" s="1008"/>
      <c r="F307" s="1008"/>
      <c r="G307" s="1009"/>
      <c r="H307" s="1007"/>
      <c r="I307" s="1008"/>
      <c r="J307" s="1008"/>
      <c r="K307" s="1008"/>
      <c r="L307" s="1009"/>
    </row>
    <row r="308" spans="2:12" x14ac:dyDescent="0.25">
      <c r="B308" s="1007"/>
      <c r="C308" s="1008"/>
      <c r="D308" s="1008"/>
      <c r="E308" s="1008"/>
      <c r="F308" s="1008"/>
      <c r="G308" s="1009"/>
      <c r="H308" s="1007"/>
      <c r="I308" s="1008"/>
      <c r="J308" s="1008"/>
      <c r="K308" s="1008"/>
      <c r="L308" s="1009"/>
    </row>
    <row r="309" spans="2:12" x14ac:dyDescent="0.25">
      <c r="B309" s="1007"/>
      <c r="C309" s="1008"/>
      <c r="D309" s="1008"/>
      <c r="E309" s="1008"/>
      <c r="F309" s="1008"/>
      <c r="G309" s="1009"/>
      <c r="H309" s="1007"/>
      <c r="I309" s="1008"/>
      <c r="J309" s="1008"/>
      <c r="K309" s="1008"/>
      <c r="L309" s="1009"/>
    </row>
    <row r="310" spans="2:12" x14ac:dyDescent="0.25">
      <c r="B310" s="1007"/>
      <c r="C310" s="1008"/>
      <c r="D310" s="1008"/>
      <c r="E310" s="1008"/>
      <c r="F310" s="1008"/>
      <c r="G310" s="1009"/>
      <c r="H310" s="1007"/>
      <c r="I310" s="1008"/>
      <c r="J310" s="1008"/>
      <c r="K310" s="1008"/>
      <c r="L310" s="1009"/>
    </row>
    <row r="311" spans="2:12" x14ac:dyDescent="0.25">
      <c r="B311" s="1007"/>
      <c r="C311" s="1008"/>
      <c r="D311" s="1008"/>
      <c r="E311" s="1008"/>
      <c r="F311" s="1008"/>
      <c r="G311" s="1009"/>
      <c r="H311" s="1007"/>
      <c r="I311" s="1008"/>
      <c r="J311" s="1008"/>
      <c r="K311" s="1008"/>
      <c r="L311" s="1009"/>
    </row>
    <row r="312" spans="2:12" ht="15" customHeight="1" x14ac:dyDescent="0.25">
      <c r="B312" s="1157">
        <v>37</v>
      </c>
      <c r="C312" s="1158"/>
      <c r="D312" s="1158"/>
      <c r="E312" s="1158"/>
      <c r="F312" s="1158"/>
      <c r="G312" s="1159"/>
      <c r="H312" s="1157">
        <v>38</v>
      </c>
      <c r="I312" s="1158"/>
      <c r="J312" s="1158"/>
      <c r="K312" s="1158"/>
      <c r="L312" s="1159"/>
    </row>
    <row r="313" spans="2:12" ht="15.75" thickBot="1" x14ac:dyDescent="0.3">
      <c r="B313" s="1160"/>
      <c r="C313" s="1161"/>
      <c r="D313" s="1161"/>
      <c r="E313" s="1161"/>
      <c r="F313" s="1161"/>
      <c r="G313" s="1162"/>
      <c r="H313" s="1160"/>
      <c r="I313" s="1161"/>
      <c r="J313" s="1161"/>
      <c r="K313" s="1161"/>
      <c r="L313" s="1162"/>
    </row>
    <row r="314" spans="2:12" ht="15" hidden="1" customHeight="1" x14ac:dyDescent="0.25">
      <c r="B314" s="1181"/>
      <c r="C314" s="1182"/>
      <c r="D314" s="1182"/>
      <c r="E314" s="1182"/>
      <c r="F314" s="1182"/>
      <c r="G314" s="1182"/>
      <c r="H314" s="1182"/>
      <c r="I314" s="1182"/>
      <c r="J314" s="1182"/>
      <c r="K314" s="1182"/>
      <c r="L314" s="1183"/>
    </row>
    <row r="315" spans="2:12" ht="15" hidden="1" customHeight="1" x14ac:dyDescent="0.25">
      <c r="B315" s="1181"/>
      <c r="C315" s="1182"/>
      <c r="D315" s="1182"/>
      <c r="E315" s="1182"/>
      <c r="F315" s="1182"/>
      <c r="G315" s="1182"/>
      <c r="H315" s="1182"/>
      <c r="I315" s="1182"/>
      <c r="J315" s="1182"/>
      <c r="K315" s="1182"/>
      <c r="L315" s="1183"/>
    </row>
    <row r="316" spans="2:12" ht="15" hidden="1" customHeight="1" x14ac:dyDescent="0.25">
      <c r="B316" s="1181"/>
      <c r="C316" s="1182"/>
      <c r="D316" s="1182"/>
      <c r="E316" s="1182"/>
      <c r="F316" s="1182"/>
      <c r="G316" s="1182"/>
      <c r="H316" s="1182"/>
      <c r="I316" s="1182"/>
      <c r="J316" s="1182"/>
      <c r="K316" s="1182"/>
      <c r="L316" s="1183"/>
    </row>
    <row r="317" spans="2:12" ht="15" hidden="1" customHeight="1" x14ac:dyDescent="0.25">
      <c r="B317" s="1181"/>
      <c r="C317" s="1182"/>
      <c r="D317" s="1182"/>
      <c r="E317" s="1182"/>
      <c r="F317" s="1182"/>
      <c r="G317" s="1182"/>
      <c r="H317" s="1182"/>
      <c r="I317" s="1182"/>
      <c r="J317" s="1182"/>
      <c r="K317" s="1182"/>
      <c r="L317" s="1183"/>
    </row>
    <row r="318" spans="2:12" ht="7.5" hidden="1" customHeight="1" x14ac:dyDescent="0.25">
      <c r="B318" s="1181"/>
      <c r="C318" s="1182"/>
      <c r="D318" s="1182"/>
      <c r="E318" s="1182"/>
      <c r="F318" s="1182"/>
      <c r="G318" s="1182"/>
      <c r="H318" s="1182"/>
      <c r="I318" s="1182"/>
      <c r="J318" s="1182"/>
      <c r="K318" s="1182"/>
      <c r="L318" s="1183"/>
    </row>
    <row r="319" spans="2:12" ht="15" hidden="1" customHeight="1" x14ac:dyDescent="0.25">
      <c r="B319" s="1181"/>
      <c r="C319" s="1182"/>
      <c r="D319" s="1182"/>
      <c r="E319" s="1182"/>
      <c r="F319" s="1182"/>
      <c r="G319" s="1182"/>
      <c r="H319" s="1182"/>
      <c r="I319" s="1182"/>
      <c r="J319" s="1182"/>
      <c r="K319" s="1182"/>
      <c r="L319" s="1183"/>
    </row>
    <row r="320" spans="2:12" ht="15" hidden="1" customHeight="1" x14ac:dyDescent="0.25">
      <c r="B320" s="1181"/>
      <c r="C320" s="1182"/>
      <c r="D320" s="1182"/>
      <c r="E320" s="1182"/>
      <c r="F320" s="1182"/>
      <c r="G320" s="1182"/>
      <c r="H320" s="1182"/>
      <c r="I320" s="1182"/>
      <c r="J320" s="1182"/>
      <c r="K320" s="1182"/>
      <c r="L320" s="1183"/>
    </row>
    <row r="321" spans="2:12" ht="15" hidden="1" customHeight="1" x14ac:dyDescent="0.25">
      <c r="B321" s="1181"/>
      <c r="C321" s="1182"/>
      <c r="D321" s="1182"/>
      <c r="E321" s="1182"/>
      <c r="F321" s="1182"/>
      <c r="G321" s="1182"/>
      <c r="H321" s="1182"/>
      <c r="I321" s="1182"/>
      <c r="J321" s="1182"/>
      <c r="K321" s="1182"/>
      <c r="L321" s="1183"/>
    </row>
    <row r="322" spans="2:12" ht="15" hidden="1" customHeight="1" x14ac:dyDescent="0.25">
      <c r="B322" s="1181"/>
      <c r="C322" s="1182"/>
      <c r="D322" s="1182"/>
      <c r="E322" s="1182"/>
      <c r="F322" s="1182"/>
      <c r="G322" s="1182"/>
      <c r="H322" s="1182"/>
      <c r="I322" s="1182"/>
      <c r="J322" s="1182"/>
      <c r="K322" s="1182"/>
      <c r="L322" s="1183"/>
    </row>
    <row r="323" spans="2:12" ht="15" hidden="1" customHeight="1" x14ac:dyDescent="0.25">
      <c r="B323" s="1181"/>
      <c r="C323" s="1182"/>
      <c r="D323" s="1182"/>
      <c r="E323" s="1182"/>
      <c r="F323" s="1182"/>
      <c r="G323" s="1182"/>
      <c r="H323" s="1182"/>
      <c r="I323" s="1182"/>
      <c r="J323" s="1182"/>
      <c r="K323" s="1182"/>
      <c r="L323" s="1183"/>
    </row>
    <row r="324" spans="2:12" ht="15" hidden="1" customHeight="1" x14ac:dyDescent="0.25">
      <c r="B324" s="1181"/>
      <c r="C324" s="1182"/>
      <c r="D324" s="1182"/>
      <c r="E324" s="1182"/>
      <c r="F324" s="1182"/>
      <c r="G324" s="1182"/>
      <c r="H324" s="1182"/>
      <c r="I324" s="1182"/>
      <c r="J324" s="1182"/>
      <c r="K324" s="1182"/>
      <c r="L324" s="1183"/>
    </row>
    <row r="325" spans="2:12" ht="72.75" customHeight="1" thickBot="1" x14ac:dyDescent="0.3">
      <c r="B325" s="1184" t="s">
        <v>1211</v>
      </c>
      <c r="C325" s="1185"/>
      <c r="D325" s="1185"/>
      <c r="E325" s="1185"/>
      <c r="F325" s="1185"/>
      <c r="G325" s="1185"/>
      <c r="H325" s="1185"/>
      <c r="I325" s="1185"/>
      <c r="J325" s="1185"/>
      <c r="K325" s="1185"/>
      <c r="L325" s="1186"/>
    </row>
    <row r="326" spans="2:12" ht="26.25" customHeight="1" x14ac:dyDescent="0.25">
      <c r="B326" s="1004" t="s">
        <v>548</v>
      </c>
      <c r="C326" s="1005"/>
      <c r="D326" s="1005"/>
      <c r="E326" s="1005"/>
      <c r="F326" s="1005"/>
      <c r="G326" s="1006"/>
      <c r="H326" s="1004" t="s">
        <v>549</v>
      </c>
      <c r="I326" s="1005"/>
      <c r="J326" s="1005"/>
      <c r="K326" s="1005"/>
      <c r="L326" s="1006"/>
    </row>
    <row r="327" spans="2:12" ht="26.25" customHeight="1" x14ac:dyDescent="0.25">
      <c r="B327" s="1007"/>
      <c r="C327" s="1008"/>
      <c r="D327" s="1008"/>
      <c r="E327" s="1008"/>
      <c r="F327" s="1008"/>
      <c r="G327" s="1009"/>
      <c r="H327" s="1007"/>
      <c r="I327" s="1008"/>
      <c r="J327" s="1008"/>
      <c r="K327" s="1008"/>
      <c r="L327" s="1009"/>
    </row>
    <row r="328" spans="2:12" ht="26.25" customHeight="1" x14ac:dyDescent="0.25">
      <c r="B328" s="1007"/>
      <c r="C328" s="1008"/>
      <c r="D328" s="1008"/>
      <c r="E328" s="1008"/>
      <c r="F328" s="1008"/>
      <c r="G328" s="1009"/>
      <c r="H328" s="1007"/>
      <c r="I328" s="1008"/>
      <c r="J328" s="1008"/>
      <c r="K328" s="1008"/>
      <c r="L328" s="1009"/>
    </row>
    <row r="329" spans="2:12" ht="26.25" customHeight="1" x14ac:dyDescent="0.25">
      <c r="B329" s="1007"/>
      <c r="C329" s="1008"/>
      <c r="D329" s="1008"/>
      <c r="E329" s="1008"/>
      <c r="F329" s="1008"/>
      <c r="G329" s="1009"/>
      <c r="H329" s="1007"/>
      <c r="I329" s="1008"/>
      <c r="J329" s="1008"/>
      <c r="K329" s="1008"/>
      <c r="L329" s="1009"/>
    </row>
    <row r="330" spans="2:12" ht="26.25" customHeight="1" x14ac:dyDescent="0.25">
      <c r="B330" s="1007"/>
      <c r="C330" s="1008"/>
      <c r="D330" s="1008"/>
      <c r="E330" s="1008"/>
      <c r="F330" s="1008"/>
      <c r="G330" s="1009"/>
      <c r="H330" s="1007"/>
      <c r="I330" s="1008"/>
      <c r="J330" s="1008"/>
      <c r="K330" s="1008"/>
      <c r="L330" s="1009"/>
    </row>
    <row r="331" spans="2:12" ht="26.25" customHeight="1" x14ac:dyDescent="0.25">
      <c r="B331" s="1007"/>
      <c r="C331" s="1008"/>
      <c r="D331" s="1008"/>
      <c r="E331" s="1008"/>
      <c r="F331" s="1008"/>
      <c r="G331" s="1009"/>
      <c r="H331" s="1007"/>
      <c r="I331" s="1008"/>
      <c r="J331" s="1008"/>
      <c r="K331" s="1008"/>
      <c r="L331" s="1009"/>
    </row>
    <row r="332" spans="2:12" ht="26.25" customHeight="1" x14ac:dyDescent="0.25">
      <c r="B332" s="1007"/>
      <c r="C332" s="1008"/>
      <c r="D332" s="1008"/>
      <c r="E332" s="1008"/>
      <c r="F332" s="1008"/>
      <c r="G332" s="1009"/>
      <c r="H332" s="1007"/>
      <c r="I332" s="1008"/>
      <c r="J332" s="1008"/>
      <c r="K332" s="1008"/>
      <c r="L332" s="1009"/>
    </row>
    <row r="333" spans="2:12" ht="26.25" customHeight="1" x14ac:dyDescent="0.25">
      <c r="B333" s="1007"/>
      <c r="C333" s="1008"/>
      <c r="D333" s="1008"/>
      <c r="E333" s="1008"/>
      <c r="F333" s="1008"/>
      <c r="G333" s="1009"/>
      <c r="H333" s="1007"/>
      <c r="I333" s="1008"/>
      <c r="J333" s="1008"/>
      <c r="K333" s="1008"/>
      <c r="L333" s="1009"/>
    </row>
    <row r="334" spans="2:12" ht="15" customHeight="1" x14ac:dyDescent="0.25">
      <c r="B334" s="1157">
        <v>39</v>
      </c>
      <c r="C334" s="1158"/>
      <c r="D334" s="1158"/>
      <c r="E334" s="1158"/>
      <c r="F334" s="1158"/>
      <c r="G334" s="1159"/>
      <c r="H334" s="1157">
        <v>40</v>
      </c>
      <c r="I334" s="1158"/>
      <c r="J334" s="1158"/>
      <c r="K334" s="1158"/>
      <c r="L334" s="1159"/>
    </row>
    <row r="335" spans="2:12" ht="15.75" thickBot="1" x14ac:dyDescent="0.3">
      <c r="B335" s="1160"/>
      <c r="C335" s="1161"/>
      <c r="D335" s="1161"/>
      <c r="E335" s="1161"/>
      <c r="F335" s="1161"/>
      <c r="G335" s="1162"/>
      <c r="H335" s="1160"/>
      <c r="I335" s="1161"/>
      <c r="J335" s="1161"/>
      <c r="K335" s="1161"/>
      <c r="L335" s="1162"/>
    </row>
    <row r="336" spans="2:12" ht="25.5" customHeight="1" x14ac:dyDescent="0.25">
      <c r="B336" s="1004" t="s">
        <v>548</v>
      </c>
      <c r="C336" s="1005"/>
      <c r="D336" s="1005"/>
      <c r="E336" s="1005"/>
      <c r="F336" s="1005"/>
      <c r="G336" s="1006"/>
      <c r="H336" s="1004" t="s">
        <v>549</v>
      </c>
      <c r="I336" s="1005"/>
      <c r="J336" s="1005"/>
      <c r="K336" s="1005"/>
      <c r="L336" s="1006"/>
    </row>
    <row r="337" spans="2:12" ht="25.5" customHeight="1" x14ac:dyDescent="0.25">
      <c r="B337" s="1007"/>
      <c r="C337" s="1008"/>
      <c r="D337" s="1008"/>
      <c r="E337" s="1008"/>
      <c r="F337" s="1008"/>
      <c r="G337" s="1009"/>
      <c r="H337" s="1007"/>
      <c r="I337" s="1008"/>
      <c r="J337" s="1008"/>
      <c r="K337" s="1008"/>
      <c r="L337" s="1009"/>
    </row>
    <row r="338" spans="2:12" ht="25.5" customHeight="1" x14ac:dyDescent="0.25">
      <c r="B338" s="1007"/>
      <c r="C338" s="1008"/>
      <c r="D338" s="1008"/>
      <c r="E338" s="1008"/>
      <c r="F338" s="1008"/>
      <c r="G338" s="1009"/>
      <c r="H338" s="1007"/>
      <c r="I338" s="1008"/>
      <c r="J338" s="1008"/>
      <c r="K338" s="1008"/>
      <c r="L338" s="1009"/>
    </row>
    <row r="339" spans="2:12" ht="25.5" customHeight="1" x14ac:dyDescent="0.25">
      <c r="B339" s="1007"/>
      <c r="C339" s="1008"/>
      <c r="D339" s="1008"/>
      <c r="E339" s="1008"/>
      <c r="F339" s="1008"/>
      <c r="G339" s="1009"/>
      <c r="H339" s="1007"/>
      <c r="I339" s="1008"/>
      <c r="J339" s="1008"/>
      <c r="K339" s="1008"/>
      <c r="L339" s="1009"/>
    </row>
    <row r="340" spans="2:12" ht="25.5" customHeight="1" x14ac:dyDescent="0.25">
      <c r="B340" s="1007"/>
      <c r="C340" s="1008"/>
      <c r="D340" s="1008"/>
      <c r="E340" s="1008"/>
      <c r="F340" s="1008"/>
      <c r="G340" s="1009"/>
      <c r="H340" s="1007"/>
      <c r="I340" s="1008"/>
      <c r="J340" s="1008"/>
      <c r="K340" s="1008"/>
      <c r="L340" s="1009"/>
    </row>
    <row r="341" spans="2:12" ht="25.5" customHeight="1" x14ac:dyDescent="0.25">
      <c r="B341" s="1007"/>
      <c r="C341" s="1008"/>
      <c r="D341" s="1008"/>
      <c r="E341" s="1008"/>
      <c r="F341" s="1008"/>
      <c r="G341" s="1009"/>
      <c r="H341" s="1007"/>
      <c r="I341" s="1008"/>
      <c r="J341" s="1008"/>
      <c r="K341" s="1008"/>
      <c r="L341" s="1009"/>
    </row>
    <row r="342" spans="2:12" ht="25.5" customHeight="1" x14ac:dyDescent="0.25">
      <c r="B342" s="1007"/>
      <c r="C342" s="1008"/>
      <c r="D342" s="1008"/>
      <c r="E342" s="1008"/>
      <c r="F342" s="1008"/>
      <c r="G342" s="1009"/>
      <c r="H342" s="1007"/>
      <c r="I342" s="1008"/>
      <c r="J342" s="1008"/>
      <c r="K342" s="1008"/>
      <c r="L342" s="1009"/>
    </row>
    <row r="343" spans="2:12" ht="25.5" customHeight="1" x14ac:dyDescent="0.25">
      <c r="B343" s="1007"/>
      <c r="C343" s="1008"/>
      <c r="D343" s="1008"/>
      <c r="E343" s="1008"/>
      <c r="F343" s="1008"/>
      <c r="G343" s="1009"/>
      <c r="H343" s="1007"/>
      <c r="I343" s="1008"/>
      <c r="J343" s="1008"/>
      <c r="K343" s="1008"/>
      <c r="L343" s="1009"/>
    </row>
    <row r="344" spans="2:12" ht="15" customHeight="1" x14ac:dyDescent="0.25">
      <c r="B344" s="1157">
        <v>41</v>
      </c>
      <c r="C344" s="1158"/>
      <c r="D344" s="1158"/>
      <c r="E344" s="1158"/>
      <c r="F344" s="1158"/>
      <c r="G344" s="1159"/>
      <c r="H344" s="1157">
        <v>42</v>
      </c>
      <c r="I344" s="1158"/>
      <c r="J344" s="1158"/>
      <c r="K344" s="1158"/>
      <c r="L344" s="1159"/>
    </row>
    <row r="345" spans="2:12" ht="15.75" thickBot="1" x14ac:dyDescent="0.3">
      <c r="B345" s="1160"/>
      <c r="C345" s="1161"/>
      <c r="D345" s="1161"/>
      <c r="E345" s="1161"/>
      <c r="F345" s="1161"/>
      <c r="G345" s="1162"/>
      <c r="H345" s="1160"/>
      <c r="I345" s="1161"/>
      <c r="J345" s="1161"/>
      <c r="K345" s="1161"/>
      <c r="L345" s="1162"/>
    </row>
    <row r="346" spans="2:12" ht="129" customHeight="1" thickBot="1" x14ac:dyDescent="0.3">
      <c r="B346" s="1163" t="s">
        <v>1212</v>
      </c>
      <c r="C346" s="1164"/>
      <c r="D346" s="1164"/>
      <c r="E346" s="1164"/>
      <c r="F346" s="1164"/>
      <c r="G346" s="1164"/>
      <c r="H346" s="1164"/>
      <c r="I346" s="1164"/>
      <c r="J346" s="1164"/>
      <c r="K346" s="1164"/>
      <c r="L346" s="1165"/>
    </row>
    <row r="347" spans="2:12" ht="25.5" customHeight="1" x14ac:dyDescent="0.25">
      <c r="B347" s="1004" t="s">
        <v>548</v>
      </c>
      <c r="C347" s="1005"/>
      <c r="D347" s="1005"/>
      <c r="E347" s="1005"/>
      <c r="F347" s="1005"/>
      <c r="G347" s="1006"/>
      <c r="H347" s="1004" t="s">
        <v>549</v>
      </c>
      <c r="I347" s="1005"/>
      <c r="J347" s="1005"/>
      <c r="K347" s="1005"/>
      <c r="L347" s="1006"/>
    </row>
    <row r="348" spans="2:12" ht="25.5" customHeight="1" x14ac:dyDescent="0.25">
      <c r="B348" s="1007"/>
      <c r="C348" s="1008"/>
      <c r="D348" s="1008"/>
      <c r="E348" s="1008"/>
      <c r="F348" s="1008"/>
      <c r="G348" s="1009"/>
      <c r="H348" s="1007"/>
      <c r="I348" s="1008"/>
      <c r="J348" s="1008"/>
      <c r="K348" s="1008"/>
      <c r="L348" s="1009"/>
    </row>
    <row r="349" spans="2:12" ht="25.5" customHeight="1" x14ac:dyDescent="0.25">
      <c r="B349" s="1007"/>
      <c r="C349" s="1008"/>
      <c r="D349" s="1008"/>
      <c r="E349" s="1008"/>
      <c r="F349" s="1008"/>
      <c r="G349" s="1009"/>
      <c r="H349" s="1007"/>
      <c r="I349" s="1008"/>
      <c r="J349" s="1008"/>
      <c r="K349" s="1008"/>
      <c r="L349" s="1009"/>
    </row>
    <row r="350" spans="2:12" ht="25.5" customHeight="1" x14ac:dyDescent="0.25">
      <c r="B350" s="1007"/>
      <c r="C350" s="1008"/>
      <c r="D350" s="1008"/>
      <c r="E350" s="1008"/>
      <c r="F350" s="1008"/>
      <c r="G350" s="1009"/>
      <c r="H350" s="1007"/>
      <c r="I350" s="1008"/>
      <c r="J350" s="1008"/>
      <c r="K350" s="1008"/>
      <c r="L350" s="1009"/>
    </row>
    <row r="351" spans="2:12" ht="25.5" customHeight="1" x14ac:dyDescent="0.25">
      <c r="B351" s="1007"/>
      <c r="C351" s="1008"/>
      <c r="D351" s="1008"/>
      <c r="E351" s="1008"/>
      <c r="F351" s="1008"/>
      <c r="G351" s="1009"/>
      <c r="H351" s="1007"/>
      <c r="I351" s="1008"/>
      <c r="J351" s="1008"/>
      <c r="K351" s="1008"/>
      <c r="L351" s="1009"/>
    </row>
    <row r="352" spans="2:12" ht="25.5" customHeight="1" x14ac:dyDescent="0.25">
      <c r="B352" s="1007"/>
      <c r="C352" s="1008"/>
      <c r="D352" s="1008"/>
      <c r="E352" s="1008"/>
      <c r="F352" s="1008"/>
      <c r="G352" s="1009"/>
      <c r="H352" s="1007"/>
      <c r="I352" s="1008"/>
      <c r="J352" s="1008"/>
      <c r="K352" s="1008"/>
      <c r="L352" s="1009"/>
    </row>
    <row r="353" spans="2:12" ht="25.5" customHeight="1" x14ac:dyDescent="0.25">
      <c r="B353" s="1007"/>
      <c r="C353" s="1008"/>
      <c r="D353" s="1008"/>
      <c r="E353" s="1008"/>
      <c r="F353" s="1008"/>
      <c r="G353" s="1009"/>
      <c r="H353" s="1007"/>
      <c r="I353" s="1008"/>
      <c r="J353" s="1008"/>
      <c r="K353" s="1008"/>
      <c r="L353" s="1009"/>
    </row>
    <row r="354" spans="2:12" ht="25.5" customHeight="1" x14ac:dyDescent="0.25">
      <c r="B354" s="1007"/>
      <c r="C354" s="1008"/>
      <c r="D354" s="1008"/>
      <c r="E354" s="1008"/>
      <c r="F354" s="1008"/>
      <c r="G354" s="1009"/>
      <c r="H354" s="1007"/>
      <c r="I354" s="1008"/>
      <c r="J354" s="1008"/>
      <c r="K354" s="1008"/>
      <c r="L354" s="1009"/>
    </row>
    <row r="355" spans="2:12" ht="15" customHeight="1" x14ac:dyDescent="0.25">
      <c r="B355" s="1157">
        <v>43</v>
      </c>
      <c r="C355" s="1158"/>
      <c r="D355" s="1158"/>
      <c r="E355" s="1158"/>
      <c r="F355" s="1158"/>
      <c r="G355" s="1159"/>
      <c r="H355" s="1157">
        <v>44</v>
      </c>
      <c r="I355" s="1158"/>
      <c r="J355" s="1158"/>
      <c r="K355" s="1158"/>
      <c r="L355" s="1159"/>
    </row>
    <row r="356" spans="2:12" ht="15.75" thickBot="1" x14ac:dyDescent="0.3">
      <c r="B356" s="1160"/>
      <c r="C356" s="1161"/>
      <c r="D356" s="1161"/>
      <c r="E356" s="1161"/>
      <c r="F356" s="1161"/>
      <c r="G356" s="1162"/>
      <c r="H356" s="1160"/>
      <c r="I356" s="1161"/>
      <c r="J356" s="1161"/>
      <c r="K356" s="1161"/>
      <c r="L356" s="1162"/>
    </row>
    <row r="357" spans="2:12" ht="24.75" customHeight="1" x14ac:dyDescent="0.25">
      <c r="B357" s="1004" t="s">
        <v>548</v>
      </c>
      <c r="C357" s="1005"/>
      <c r="D357" s="1005"/>
      <c r="E357" s="1005"/>
      <c r="F357" s="1005"/>
      <c r="G357" s="1006"/>
      <c r="H357" s="1004" t="s">
        <v>549</v>
      </c>
      <c r="I357" s="1005"/>
      <c r="J357" s="1005"/>
      <c r="K357" s="1005"/>
      <c r="L357" s="1006"/>
    </row>
    <row r="358" spans="2:12" ht="24.75" customHeight="1" x14ac:dyDescent="0.25">
      <c r="B358" s="1007"/>
      <c r="C358" s="1008"/>
      <c r="D358" s="1008"/>
      <c r="E358" s="1008"/>
      <c r="F358" s="1008"/>
      <c r="G358" s="1009"/>
      <c r="H358" s="1007"/>
      <c r="I358" s="1008"/>
      <c r="J358" s="1008"/>
      <c r="K358" s="1008"/>
      <c r="L358" s="1009"/>
    </row>
    <row r="359" spans="2:12" ht="24.75" customHeight="1" x14ac:dyDescent="0.25">
      <c r="B359" s="1007"/>
      <c r="C359" s="1008"/>
      <c r="D359" s="1008"/>
      <c r="E359" s="1008"/>
      <c r="F359" s="1008"/>
      <c r="G359" s="1009"/>
      <c r="H359" s="1007"/>
      <c r="I359" s="1008"/>
      <c r="J359" s="1008"/>
      <c r="K359" s="1008"/>
      <c r="L359" s="1009"/>
    </row>
    <row r="360" spans="2:12" ht="24.75" customHeight="1" x14ac:dyDescent="0.25">
      <c r="B360" s="1007"/>
      <c r="C360" s="1008"/>
      <c r="D360" s="1008"/>
      <c r="E360" s="1008"/>
      <c r="F360" s="1008"/>
      <c r="G360" s="1009"/>
      <c r="H360" s="1007"/>
      <c r="I360" s="1008"/>
      <c r="J360" s="1008"/>
      <c r="K360" s="1008"/>
      <c r="L360" s="1009"/>
    </row>
    <row r="361" spans="2:12" ht="24.75" customHeight="1" x14ac:dyDescent="0.25">
      <c r="B361" s="1007"/>
      <c r="C361" s="1008"/>
      <c r="D361" s="1008"/>
      <c r="E361" s="1008"/>
      <c r="F361" s="1008"/>
      <c r="G361" s="1009"/>
      <c r="H361" s="1007"/>
      <c r="I361" s="1008"/>
      <c r="J361" s="1008"/>
      <c r="K361" s="1008"/>
      <c r="L361" s="1009"/>
    </row>
    <row r="362" spans="2:12" ht="24.75" customHeight="1" x14ac:dyDescent="0.25">
      <c r="B362" s="1007"/>
      <c r="C362" s="1008"/>
      <c r="D362" s="1008"/>
      <c r="E362" s="1008"/>
      <c r="F362" s="1008"/>
      <c r="G362" s="1009"/>
      <c r="H362" s="1007"/>
      <c r="I362" s="1008"/>
      <c r="J362" s="1008"/>
      <c r="K362" s="1008"/>
      <c r="L362" s="1009"/>
    </row>
    <row r="363" spans="2:12" ht="24.75" customHeight="1" x14ac:dyDescent="0.25">
      <c r="B363" s="1007"/>
      <c r="C363" s="1008"/>
      <c r="D363" s="1008"/>
      <c r="E363" s="1008"/>
      <c r="F363" s="1008"/>
      <c r="G363" s="1009"/>
      <c r="H363" s="1007"/>
      <c r="I363" s="1008"/>
      <c r="J363" s="1008"/>
      <c r="K363" s="1008"/>
      <c r="L363" s="1009"/>
    </row>
    <row r="364" spans="2:12" ht="24.75" customHeight="1" x14ac:dyDescent="0.25">
      <c r="B364" s="1007"/>
      <c r="C364" s="1008"/>
      <c r="D364" s="1008"/>
      <c r="E364" s="1008"/>
      <c r="F364" s="1008"/>
      <c r="G364" s="1009"/>
      <c r="H364" s="1007"/>
      <c r="I364" s="1008"/>
      <c r="J364" s="1008"/>
      <c r="K364" s="1008"/>
      <c r="L364" s="1009"/>
    </row>
    <row r="365" spans="2:12" ht="15" customHeight="1" x14ac:dyDescent="0.25">
      <c r="B365" s="1157">
        <v>45</v>
      </c>
      <c r="C365" s="1158"/>
      <c r="D365" s="1158"/>
      <c r="E365" s="1158"/>
      <c r="F365" s="1158"/>
      <c r="G365" s="1159"/>
      <c r="H365" s="1157">
        <v>46</v>
      </c>
      <c r="I365" s="1158"/>
      <c r="J365" s="1158"/>
      <c r="K365" s="1158"/>
      <c r="L365" s="1159"/>
    </row>
    <row r="366" spans="2:12" ht="15.75" thickBot="1" x14ac:dyDescent="0.3">
      <c r="B366" s="1160"/>
      <c r="C366" s="1161"/>
      <c r="D366" s="1161"/>
      <c r="E366" s="1161"/>
      <c r="F366" s="1161"/>
      <c r="G366" s="1162"/>
      <c r="H366" s="1160"/>
      <c r="I366" s="1161"/>
      <c r="J366" s="1161"/>
      <c r="K366" s="1161"/>
      <c r="L366" s="1162"/>
    </row>
    <row r="367" spans="2:12" ht="96.75" customHeight="1" thickBot="1" x14ac:dyDescent="0.3">
      <c r="B367" s="1178" t="s">
        <v>1213</v>
      </c>
      <c r="C367" s="1179"/>
      <c r="D367" s="1179"/>
      <c r="E367" s="1179"/>
      <c r="F367" s="1179"/>
      <c r="G367" s="1179"/>
      <c r="H367" s="1179"/>
      <c r="I367" s="1179"/>
      <c r="J367" s="1179"/>
      <c r="K367" s="1179"/>
      <c r="L367" s="1180"/>
    </row>
    <row r="368" spans="2:12" ht="26.25" customHeight="1" x14ac:dyDescent="0.25">
      <c r="B368" s="1004" t="s">
        <v>548</v>
      </c>
      <c r="C368" s="1005"/>
      <c r="D368" s="1005"/>
      <c r="E368" s="1005"/>
      <c r="F368" s="1005"/>
      <c r="G368" s="1006"/>
      <c r="H368" s="1004" t="s">
        <v>549</v>
      </c>
      <c r="I368" s="1005"/>
      <c r="J368" s="1005"/>
      <c r="K368" s="1005"/>
      <c r="L368" s="1006"/>
    </row>
    <row r="369" spans="2:12" ht="26.25" customHeight="1" x14ac:dyDescent="0.25">
      <c r="B369" s="1007"/>
      <c r="C369" s="1008"/>
      <c r="D369" s="1008"/>
      <c r="E369" s="1008"/>
      <c r="F369" s="1008"/>
      <c r="G369" s="1009"/>
      <c r="H369" s="1007"/>
      <c r="I369" s="1008"/>
      <c r="J369" s="1008"/>
      <c r="K369" s="1008"/>
      <c r="L369" s="1009"/>
    </row>
    <row r="370" spans="2:12" ht="26.25" customHeight="1" x14ac:dyDescent="0.25">
      <c r="B370" s="1007"/>
      <c r="C370" s="1008"/>
      <c r="D370" s="1008"/>
      <c r="E370" s="1008"/>
      <c r="F370" s="1008"/>
      <c r="G370" s="1009"/>
      <c r="H370" s="1007"/>
      <c r="I370" s="1008"/>
      <c r="J370" s="1008"/>
      <c r="K370" s="1008"/>
      <c r="L370" s="1009"/>
    </row>
    <row r="371" spans="2:12" ht="26.25" customHeight="1" x14ac:dyDescent="0.25">
      <c r="B371" s="1007"/>
      <c r="C371" s="1008"/>
      <c r="D371" s="1008"/>
      <c r="E371" s="1008"/>
      <c r="F371" s="1008"/>
      <c r="G371" s="1009"/>
      <c r="H371" s="1007"/>
      <c r="I371" s="1008"/>
      <c r="J371" s="1008"/>
      <c r="K371" s="1008"/>
      <c r="L371" s="1009"/>
    </row>
    <row r="372" spans="2:12" ht="26.25" customHeight="1" x14ac:dyDescent="0.25">
      <c r="B372" s="1007"/>
      <c r="C372" s="1008"/>
      <c r="D372" s="1008"/>
      <c r="E372" s="1008"/>
      <c r="F372" s="1008"/>
      <c r="G372" s="1009"/>
      <c r="H372" s="1007"/>
      <c r="I372" s="1008"/>
      <c r="J372" s="1008"/>
      <c r="K372" s="1008"/>
      <c r="L372" s="1009"/>
    </row>
    <row r="373" spans="2:12" ht="26.25" customHeight="1" x14ac:dyDescent="0.25">
      <c r="B373" s="1007"/>
      <c r="C373" s="1008"/>
      <c r="D373" s="1008"/>
      <c r="E373" s="1008"/>
      <c r="F373" s="1008"/>
      <c r="G373" s="1009"/>
      <c r="H373" s="1007"/>
      <c r="I373" s="1008"/>
      <c r="J373" s="1008"/>
      <c r="K373" s="1008"/>
      <c r="L373" s="1009"/>
    </row>
    <row r="374" spans="2:12" ht="26.25" customHeight="1" x14ac:dyDescent="0.25">
      <c r="B374" s="1007"/>
      <c r="C374" s="1008"/>
      <c r="D374" s="1008"/>
      <c r="E374" s="1008"/>
      <c r="F374" s="1008"/>
      <c r="G374" s="1009"/>
      <c r="H374" s="1007"/>
      <c r="I374" s="1008"/>
      <c r="J374" s="1008"/>
      <c r="K374" s="1008"/>
      <c r="L374" s="1009"/>
    </row>
    <row r="375" spans="2:12" ht="26.25" customHeight="1" x14ac:dyDescent="0.25">
      <c r="B375" s="1007"/>
      <c r="C375" s="1008"/>
      <c r="D375" s="1008"/>
      <c r="E375" s="1008"/>
      <c r="F375" s="1008"/>
      <c r="G375" s="1009"/>
      <c r="H375" s="1007"/>
      <c r="I375" s="1008"/>
      <c r="J375" s="1008"/>
      <c r="K375" s="1008"/>
      <c r="L375" s="1009"/>
    </row>
    <row r="376" spans="2:12" ht="15" customHeight="1" x14ac:dyDescent="0.25">
      <c r="B376" s="1157">
        <v>47</v>
      </c>
      <c r="C376" s="1158"/>
      <c r="D376" s="1158"/>
      <c r="E376" s="1158"/>
      <c r="F376" s="1158"/>
      <c r="G376" s="1159"/>
      <c r="H376" s="1157">
        <v>48</v>
      </c>
      <c r="I376" s="1158"/>
      <c r="J376" s="1158"/>
      <c r="K376" s="1158"/>
      <c r="L376" s="1159"/>
    </row>
    <row r="377" spans="2:12" ht="15.75" thickBot="1" x14ac:dyDescent="0.3">
      <c r="B377" s="1160"/>
      <c r="C377" s="1161"/>
      <c r="D377" s="1161"/>
      <c r="E377" s="1161"/>
      <c r="F377" s="1161"/>
      <c r="G377" s="1162"/>
      <c r="H377" s="1160"/>
      <c r="I377" s="1161"/>
      <c r="J377" s="1161"/>
      <c r="K377" s="1161"/>
      <c r="L377" s="1162"/>
    </row>
    <row r="378" spans="2:12" ht="24.75" customHeight="1" x14ac:dyDescent="0.25">
      <c r="B378" s="1004" t="s">
        <v>548</v>
      </c>
      <c r="C378" s="1005"/>
      <c r="D378" s="1005"/>
      <c r="E378" s="1005"/>
      <c r="F378" s="1005"/>
      <c r="G378" s="1006"/>
      <c r="H378" s="1004" t="s">
        <v>549</v>
      </c>
      <c r="I378" s="1005"/>
      <c r="J378" s="1005"/>
      <c r="K378" s="1005"/>
      <c r="L378" s="1006"/>
    </row>
    <row r="379" spans="2:12" ht="24.75" customHeight="1" x14ac:dyDescent="0.25">
      <c r="B379" s="1007"/>
      <c r="C379" s="1008"/>
      <c r="D379" s="1008"/>
      <c r="E379" s="1008"/>
      <c r="F379" s="1008"/>
      <c r="G379" s="1009"/>
      <c r="H379" s="1007"/>
      <c r="I379" s="1008"/>
      <c r="J379" s="1008"/>
      <c r="K379" s="1008"/>
      <c r="L379" s="1009"/>
    </row>
    <row r="380" spans="2:12" ht="24.75" customHeight="1" x14ac:dyDescent="0.25">
      <c r="B380" s="1007"/>
      <c r="C380" s="1008"/>
      <c r="D380" s="1008"/>
      <c r="E380" s="1008"/>
      <c r="F380" s="1008"/>
      <c r="G380" s="1009"/>
      <c r="H380" s="1007"/>
      <c r="I380" s="1008"/>
      <c r="J380" s="1008"/>
      <c r="K380" s="1008"/>
      <c r="L380" s="1009"/>
    </row>
    <row r="381" spans="2:12" ht="24.75" customHeight="1" x14ac:dyDescent="0.25">
      <c r="B381" s="1007"/>
      <c r="C381" s="1008"/>
      <c r="D381" s="1008"/>
      <c r="E381" s="1008"/>
      <c r="F381" s="1008"/>
      <c r="G381" s="1009"/>
      <c r="H381" s="1007"/>
      <c r="I381" s="1008"/>
      <c r="J381" s="1008"/>
      <c r="K381" s="1008"/>
      <c r="L381" s="1009"/>
    </row>
    <row r="382" spans="2:12" ht="24.75" customHeight="1" x14ac:dyDescent="0.25">
      <c r="B382" s="1007"/>
      <c r="C382" s="1008"/>
      <c r="D382" s="1008"/>
      <c r="E382" s="1008"/>
      <c r="F382" s="1008"/>
      <c r="G382" s="1009"/>
      <c r="H382" s="1007"/>
      <c r="I382" s="1008"/>
      <c r="J382" s="1008"/>
      <c r="K382" s="1008"/>
      <c r="L382" s="1009"/>
    </row>
    <row r="383" spans="2:12" ht="24.75" customHeight="1" x14ac:dyDescent="0.25">
      <c r="B383" s="1007"/>
      <c r="C383" s="1008"/>
      <c r="D383" s="1008"/>
      <c r="E383" s="1008"/>
      <c r="F383" s="1008"/>
      <c r="G383" s="1009"/>
      <c r="H383" s="1007"/>
      <c r="I383" s="1008"/>
      <c r="J383" s="1008"/>
      <c r="K383" s="1008"/>
      <c r="L383" s="1009"/>
    </row>
    <row r="384" spans="2:12" ht="24.75" customHeight="1" x14ac:dyDescent="0.25">
      <c r="B384" s="1007"/>
      <c r="C384" s="1008"/>
      <c r="D384" s="1008"/>
      <c r="E384" s="1008"/>
      <c r="F384" s="1008"/>
      <c r="G384" s="1009"/>
      <c r="H384" s="1007"/>
      <c r="I384" s="1008"/>
      <c r="J384" s="1008"/>
      <c r="K384" s="1008"/>
      <c r="L384" s="1009"/>
    </row>
    <row r="385" spans="2:12" ht="24.75" customHeight="1" x14ac:dyDescent="0.25">
      <c r="B385" s="1007"/>
      <c r="C385" s="1008"/>
      <c r="D385" s="1008"/>
      <c r="E385" s="1008"/>
      <c r="F385" s="1008"/>
      <c r="G385" s="1009"/>
      <c r="H385" s="1007"/>
      <c r="I385" s="1008"/>
      <c r="J385" s="1008"/>
      <c r="K385" s="1008"/>
      <c r="L385" s="1009"/>
    </row>
    <row r="386" spans="2:12" ht="15" customHeight="1" x14ac:dyDescent="0.25">
      <c r="B386" s="1157">
        <v>49</v>
      </c>
      <c r="C386" s="1158"/>
      <c r="D386" s="1158"/>
      <c r="E386" s="1158"/>
      <c r="F386" s="1158"/>
      <c r="G386" s="1159"/>
      <c r="H386" s="1157">
        <v>50</v>
      </c>
      <c r="I386" s="1158"/>
      <c r="J386" s="1158"/>
      <c r="K386" s="1158"/>
      <c r="L386" s="1159"/>
    </row>
    <row r="387" spans="2:12" ht="15.75" thickBot="1" x14ac:dyDescent="0.3">
      <c r="B387" s="1160"/>
      <c r="C387" s="1161"/>
      <c r="D387" s="1161"/>
      <c r="E387" s="1161"/>
      <c r="F387" s="1161"/>
      <c r="G387" s="1162"/>
      <c r="H387" s="1160"/>
      <c r="I387" s="1161"/>
      <c r="J387" s="1161"/>
      <c r="K387" s="1161"/>
      <c r="L387" s="1162"/>
    </row>
    <row r="388" spans="2:12" ht="27" customHeight="1" x14ac:dyDescent="0.25">
      <c r="B388" s="1004" t="s">
        <v>548</v>
      </c>
      <c r="C388" s="1005"/>
      <c r="D388" s="1005"/>
      <c r="E388" s="1005"/>
      <c r="F388" s="1005"/>
      <c r="G388" s="1006"/>
      <c r="H388" s="1004" t="s">
        <v>549</v>
      </c>
      <c r="I388" s="1005"/>
      <c r="J388" s="1005"/>
      <c r="K388" s="1005"/>
      <c r="L388" s="1006"/>
    </row>
    <row r="389" spans="2:12" ht="27" customHeight="1" x14ac:dyDescent="0.25">
      <c r="B389" s="1007"/>
      <c r="C389" s="1008"/>
      <c r="D389" s="1008"/>
      <c r="E389" s="1008"/>
      <c r="F389" s="1008"/>
      <c r="G389" s="1009"/>
      <c r="H389" s="1007"/>
      <c r="I389" s="1008"/>
      <c r="J389" s="1008"/>
      <c r="K389" s="1008"/>
      <c r="L389" s="1009"/>
    </row>
    <row r="390" spans="2:12" ht="27" customHeight="1" x14ac:dyDescent="0.25">
      <c r="B390" s="1007"/>
      <c r="C390" s="1008"/>
      <c r="D390" s="1008"/>
      <c r="E390" s="1008"/>
      <c r="F390" s="1008"/>
      <c r="G390" s="1009"/>
      <c r="H390" s="1007"/>
      <c r="I390" s="1008"/>
      <c r="J390" s="1008"/>
      <c r="K390" s="1008"/>
      <c r="L390" s="1009"/>
    </row>
    <row r="391" spans="2:12" ht="27" customHeight="1" x14ac:dyDescent="0.25">
      <c r="B391" s="1007"/>
      <c r="C391" s="1008"/>
      <c r="D391" s="1008"/>
      <c r="E391" s="1008"/>
      <c r="F391" s="1008"/>
      <c r="G391" s="1009"/>
      <c r="H391" s="1007"/>
      <c r="I391" s="1008"/>
      <c r="J391" s="1008"/>
      <c r="K391" s="1008"/>
      <c r="L391" s="1009"/>
    </row>
    <row r="392" spans="2:12" ht="27" customHeight="1" x14ac:dyDescent="0.25">
      <c r="B392" s="1007"/>
      <c r="C392" s="1008"/>
      <c r="D392" s="1008"/>
      <c r="E392" s="1008"/>
      <c r="F392" s="1008"/>
      <c r="G392" s="1009"/>
      <c r="H392" s="1007"/>
      <c r="I392" s="1008"/>
      <c r="J392" s="1008"/>
      <c r="K392" s="1008"/>
      <c r="L392" s="1009"/>
    </row>
    <row r="393" spans="2:12" ht="27" customHeight="1" x14ac:dyDescent="0.25">
      <c r="B393" s="1007"/>
      <c r="C393" s="1008"/>
      <c r="D393" s="1008"/>
      <c r="E393" s="1008"/>
      <c r="F393" s="1008"/>
      <c r="G393" s="1009"/>
      <c r="H393" s="1007"/>
      <c r="I393" s="1008"/>
      <c r="J393" s="1008"/>
      <c r="K393" s="1008"/>
      <c r="L393" s="1009"/>
    </row>
    <row r="394" spans="2:12" ht="27" customHeight="1" x14ac:dyDescent="0.25">
      <c r="B394" s="1007"/>
      <c r="C394" s="1008"/>
      <c r="D394" s="1008"/>
      <c r="E394" s="1008"/>
      <c r="F394" s="1008"/>
      <c r="G394" s="1009"/>
      <c r="H394" s="1007"/>
      <c r="I394" s="1008"/>
      <c r="J394" s="1008"/>
      <c r="K394" s="1008"/>
      <c r="L394" s="1009"/>
    </row>
    <row r="395" spans="2:12" ht="25.5" customHeight="1" x14ac:dyDescent="0.25">
      <c r="B395" s="1007"/>
      <c r="C395" s="1008"/>
      <c r="D395" s="1008"/>
      <c r="E395" s="1008"/>
      <c r="F395" s="1008"/>
      <c r="G395" s="1009"/>
      <c r="H395" s="1007"/>
      <c r="I395" s="1008"/>
      <c r="J395" s="1008"/>
      <c r="K395" s="1008"/>
      <c r="L395" s="1009"/>
    </row>
    <row r="396" spans="2:12" ht="15" customHeight="1" x14ac:dyDescent="0.25">
      <c r="B396" s="1157">
        <v>51</v>
      </c>
      <c r="C396" s="1158"/>
      <c r="D396" s="1158"/>
      <c r="E396" s="1158"/>
      <c r="F396" s="1158"/>
      <c r="G396" s="1159"/>
      <c r="H396" s="1157">
        <v>52</v>
      </c>
      <c r="I396" s="1158"/>
      <c r="J396" s="1158"/>
      <c r="K396" s="1158"/>
      <c r="L396" s="1159"/>
    </row>
    <row r="397" spans="2:12" ht="15.75" thickBot="1" x14ac:dyDescent="0.3">
      <c r="B397" s="1160"/>
      <c r="C397" s="1161"/>
      <c r="D397" s="1161"/>
      <c r="E397" s="1161"/>
      <c r="F397" s="1161"/>
      <c r="G397" s="1162"/>
      <c r="H397" s="1160"/>
      <c r="I397" s="1161"/>
      <c r="J397" s="1161"/>
      <c r="K397" s="1161"/>
      <c r="L397" s="1162"/>
    </row>
    <row r="398" spans="2:12" ht="53.25" customHeight="1" x14ac:dyDescent="0.25">
      <c r="B398" s="1175" t="s">
        <v>1214</v>
      </c>
      <c r="C398" s="1176"/>
      <c r="D398" s="1176"/>
      <c r="E398" s="1176"/>
      <c r="F398" s="1176"/>
      <c r="G398" s="1176"/>
      <c r="H398" s="1176"/>
      <c r="I398" s="1176"/>
      <c r="J398" s="1176"/>
      <c r="K398" s="1176"/>
      <c r="L398" s="1177"/>
    </row>
    <row r="399" spans="2:12" ht="26.25" customHeight="1" x14ac:dyDescent="0.25">
      <c r="B399" s="1173"/>
      <c r="C399" s="1173"/>
      <c r="D399" s="1173"/>
      <c r="E399" s="1173"/>
      <c r="F399" s="1173"/>
      <c r="G399" s="1173"/>
      <c r="H399" s="1173"/>
      <c r="I399" s="1173"/>
      <c r="J399" s="1173"/>
      <c r="K399" s="1173"/>
      <c r="L399" s="1173"/>
    </row>
    <row r="400" spans="2:12" ht="26.25" customHeight="1" x14ac:dyDescent="0.25">
      <c r="B400" s="1173"/>
      <c r="C400" s="1173"/>
      <c r="D400" s="1173"/>
      <c r="E400" s="1173"/>
      <c r="F400" s="1173"/>
      <c r="G400" s="1173"/>
      <c r="H400" s="1173"/>
      <c r="I400" s="1173"/>
      <c r="J400" s="1173"/>
      <c r="K400" s="1173"/>
      <c r="L400" s="1173"/>
    </row>
    <row r="401" spans="2:12" ht="26.25" customHeight="1" x14ac:dyDescent="0.25">
      <c r="B401" s="1173"/>
      <c r="C401" s="1173"/>
      <c r="D401" s="1173"/>
      <c r="E401" s="1173"/>
      <c r="F401" s="1173"/>
      <c r="G401" s="1173"/>
      <c r="H401" s="1173"/>
      <c r="I401" s="1173"/>
      <c r="J401" s="1173"/>
      <c r="K401" s="1173"/>
      <c r="L401" s="1173"/>
    </row>
    <row r="402" spans="2:12" ht="26.25" customHeight="1" x14ac:dyDescent="0.25">
      <c r="B402" s="1173"/>
      <c r="C402" s="1173"/>
      <c r="D402" s="1173"/>
      <c r="E402" s="1173"/>
      <c r="F402" s="1173"/>
      <c r="G402" s="1173"/>
      <c r="H402" s="1173"/>
      <c r="I402" s="1173"/>
      <c r="J402" s="1173"/>
      <c r="K402" s="1173"/>
      <c r="L402" s="1173"/>
    </row>
    <row r="403" spans="2:12" ht="26.25" customHeight="1" x14ac:dyDescent="0.25">
      <c r="B403" s="1173"/>
      <c r="C403" s="1173"/>
      <c r="D403" s="1173"/>
      <c r="E403" s="1173"/>
      <c r="F403" s="1173"/>
      <c r="G403" s="1173"/>
      <c r="H403" s="1173"/>
      <c r="I403" s="1173"/>
      <c r="J403" s="1173"/>
      <c r="K403" s="1173"/>
      <c r="L403" s="1173"/>
    </row>
    <row r="404" spans="2:12" ht="26.25" customHeight="1" x14ac:dyDescent="0.25">
      <c r="B404" s="1173"/>
      <c r="C404" s="1173"/>
      <c r="D404" s="1173"/>
      <c r="E404" s="1173"/>
      <c r="F404" s="1173"/>
      <c r="G404" s="1173"/>
      <c r="H404" s="1173"/>
      <c r="I404" s="1173"/>
      <c r="J404" s="1173"/>
      <c r="K404" s="1173"/>
      <c r="L404" s="1173"/>
    </row>
    <row r="405" spans="2:12" ht="26.25" customHeight="1" x14ac:dyDescent="0.25">
      <c r="B405" s="1173"/>
      <c r="C405" s="1173"/>
      <c r="D405" s="1173"/>
      <c r="E405" s="1173"/>
      <c r="F405" s="1173"/>
      <c r="G405" s="1173"/>
      <c r="H405" s="1173"/>
      <c r="I405" s="1173"/>
      <c r="J405" s="1173"/>
      <c r="K405" s="1173"/>
      <c r="L405" s="1173"/>
    </row>
    <row r="406" spans="2:12" ht="26.25" customHeight="1" x14ac:dyDescent="0.25">
      <c r="B406" s="1173"/>
      <c r="C406" s="1173"/>
      <c r="D406" s="1173"/>
      <c r="E406" s="1173"/>
      <c r="F406" s="1173"/>
      <c r="G406" s="1173"/>
      <c r="H406" s="1173"/>
      <c r="I406" s="1173"/>
      <c r="J406" s="1173"/>
      <c r="K406" s="1173"/>
      <c r="L406" s="1173"/>
    </row>
    <row r="407" spans="2:12" ht="21" customHeight="1" x14ac:dyDescent="0.25">
      <c r="B407" s="1157">
        <v>53</v>
      </c>
      <c r="C407" s="1158"/>
      <c r="D407" s="1158"/>
      <c r="E407" s="1158"/>
      <c r="F407" s="1158"/>
      <c r="G407" s="1159"/>
      <c r="H407" s="1157">
        <v>54</v>
      </c>
      <c r="I407" s="1158"/>
      <c r="J407" s="1158"/>
      <c r="K407" s="1158"/>
      <c r="L407" s="1159"/>
    </row>
    <row r="408" spans="2:12" ht="21" customHeight="1" x14ac:dyDescent="0.25">
      <c r="B408" s="1157"/>
      <c r="C408" s="1158"/>
      <c r="D408" s="1158"/>
      <c r="E408" s="1158"/>
      <c r="F408" s="1158"/>
      <c r="G408" s="1159"/>
      <c r="H408" s="1157"/>
      <c r="I408" s="1158"/>
      <c r="J408" s="1158"/>
      <c r="K408" s="1158"/>
      <c r="L408" s="1159"/>
    </row>
    <row r="409" spans="2:12" ht="102.75" customHeight="1" x14ac:dyDescent="0.25">
      <c r="B409" s="1174" t="s">
        <v>1215</v>
      </c>
      <c r="C409" s="1174"/>
      <c r="D409" s="1174"/>
      <c r="E409" s="1174"/>
      <c r="F409" s="1174"/>
      <c r="G409" s="1174"/>
      <c r="H409" s="1174"/>
      <c r="I409" s="1174"/>
      <c r="J409" s="1174"/>
      <c r="K409" s="1174"/>
      <c r="L409" s="1174"/>
    </row>
    <row r="410" spans="2:12" ht="26.25" customHeight="1" x14ac:dyDescent="0.25">
      <c r="B410" s="1173"/>
      <c r="C410" s="1173"/>
      <c r="D410" s="1173"/>
      <c r="E410" s="1173"/>
      <c r="F410" s="1173"/>
      <c r="G410" s="1173"/>
      <c r="H410" s="1173"/>
      <c r="I410" s="1173"/>
      <c r="J410" s="1173"/>
      <c r="K410" s="1173"/>
      <c r="L410" s="1173"/>
    </row>
    <row r="411" spans="2:12" ht="26.25" customHeight="1" x14ac:dyDescent="0.25">
      <c r="B411" s="1173"/>
      <c r="C411" s="1173"/>
      <c r="D411" s="1173"/>
      <c r="E411" s="1173"/>
      <c r="F411" s="1173"/>
      <c r="G411" s="1173"/>
      <c r="H411" s="1173"/>
      <c r="I411" s="1173"/>
      <c r="J411" s="1173"/>
      <c r="K411" s="1173"/>
      <c r="L411" s="1173"/>
    </row>
    <row r="412" spans="2:12" ht="26.25" customHeight="1" x14ac:dyDescent="0.25">
      <c r="B412" s="1173"/>
      <c r="C412" s="1173"/>
      <c r="D412" s="1173"/>
      <c r="E412" s="1173"/>
      <c r="F412" s="1173"/>
      <c r="G412" s="1173"/>
      <c r="H412" s="1173"/>
      <c r="I412" s="1173"/>
      <c r="J412" s="1173"/>
      <c r="K412" s="1173"/>
      <c r="L412" s="1173"/>
    </row>
    <row r="413" spans="2:12" ht="26.25" customHeight="1" x14ac:dyDescent="0.25">
      <c r="B413" s="1173"/>
      <c r="C413" s="1173"/>
      <c r="D413" s="1173"/>
      <c r="E413" s="1173"/>
      <c r="F413" s="1173"/>
      <c r="G413" s="1173"/>
      <c r="H413" s="1173"/>
      <c r="I413" s="1173"/>
      <c r="J413" s="1173"/>
      <c r="K413" s="1173"/>
      <c r="L413" s="1173"/>
    </row>
    <row r="414" spans="2:12" ht="26.25" customHeight="1" x14ac:dyDescent="0.25">
      <c r="B414" s="1173"/>
      <c r="C414" s="1173"/>
      <c r="D414" s="1173"/>
      <c r="E414" s="1173"/>
      <c r="F414" s="1173"/>
      <c r="G414" s="1173"/>
      <c r="H414" s="1173"/>
      <c r="I414" s="1173"/>
      <c r="J414" s="1173"/>
      <c r="K414" s="1173"/>
      <c r="L414" s="1173"/>
    </row>
    <row r="415" spans="2:12" ht="26.25" customHeight="1" x14ac:dyDescent="0.25">
      <c r="B415" s="1173"/>
      <c r="C415" s="1173"/>
      <c r="D415" s="1173"/>
      <c r="E415" s="1173"/>
      <c r="F415" s="1173"/>
      <c r="G415" s="1173"/>
      <c r="H415" s="1173"/>
      <c r="I415" s="1173"/>
      <c r="J415" s="1173"/>
      <c r="K415" s="1173"/>
      <c r="L415" s="1173"/>
    </row>
    <row r="416" spans="2:12" ht="26.25" customHeight="1" x14ac:dyDescent="0.25">
      <c r="B416" s="1173"/>
      <c r="C416" s="1173"/>
      <c r="D416" s="1173"/>
      <c r="E416" s="1173"/>
      <c r="F416" s="1173"/>
      <c r="G416" s="1173"/>
      <c r="H416" s="1173"/>
      <c r="I416" s="1173"/>
      <c r="J416" s="1173"/>
      <c r="K416" s="1173"/>
      <c r="L416" s="1173"/>
    </row>
    <row r="417" spans="2:12" ht="26.25" customHeight="1" x14ac:dyDescent="0.25">
      <c r="B417" s="1173"/>
      <c r="C417" s="1173"/>
      <c r="D417" s="1173"/>
      <c r="E417" s="1173"/>
      <c r="F417" s="1173"/>
      <c r="G417" s="1173"/>
      <c r="H417" s="1173"/>
      <c r="I417" s="1173"/>
      <c r="J417" s="1173"/>
      <c r="K417" s="1173"/>
      <c r="L417" s="1173"/>
    </row>
    <row r="418" spans="2:12" ht="21" customHeight="1" x14ac:dyDescent="0.25">
      <c r="B418" s="1157">
        <v>55</v>
      </c>
      <c r="C418" s="1158"/>
      <c r="D418" s="1158"/>
      <c r="E418" s="1158"/>
      <c r="F418" s="1158"/>
      <c r="G418" s="1159"/>
      <c r="H418" s="1157">
        <v>56</v>
      </c>
      <c r="I418" s="1158"/>
      <c r="J418" s="1158"/>
      <c r="K418" s="1158"/>
      <c r="L418" s="1159"/>
    </row>
    <row r="419" spans="2:12" ht="21" customHeight="1" x14ac:dyDescent="0.25">
      <c r="B419" s="1157"/>
      <c r="C419" s="1158"/>
      <c r="D419" s="1158"/>
      <c r="E419" s="1158"/>
      <c r="F419" s="1158"/>
      <c r="G419" s="1159"/>
      <c r="H419" s="1157"/>
      <c r="I419" s="1158"/>
      <c r="J419" s="1158"/>
      <c r="K419" s="1158"/>
      <c r="L419" s="1159"/>
    </row>
    <row r="420" spans="2:12" ht="26.25" customHeight="1" x14ac:dyDescent="0.25">
      <c r="B420" s="1173"/>
      <c r="C420" s="1173"/>
      <c r="D420" s="1173"/>
      <c r="E420" s="1173"/>
      <c r="F420" s="1173"/>
      <c r="G420" s="1173"/>
      <c r="H420" s="1173"/>
      <c r="I420" s="1173"/>
      <c r="J420" s="1173"/>
      <c r="K420" s="1173"/>
      <c r="L420" s="1173"/>
    </row>
    <row r="421" spans="2:12" ht="26.25" customHeight="1" x14ac:dyDescent="0.25">
      <c r="B421" s="1173"/>
      <c r="C421" s="1173"/>
      <c r="D421" s="1173"/>
      <c r="E421" s="1173"/>
      <c r="F421" s="1173"/>
      <c r="G421" s="1173"/>
      <c r="H421" s="1173"/>
      <c r="I421" s="1173"/>
      <c r="J421" s="1173"/>
      <c r="K421" s="1173"/>
      <c r="L421" s="1173"/>
    </row>
    <row r="422" spans="2:12" ht="26.25" customHeight="1" x14ac:dyDescent="0.25">
      <c r="B422" s="1173"/>
      <c r="C422" s="1173"/>
      <c r="D422" s="1173"/>
      <c r="E422" s="1173"/>
      <c r="F422" s="1173"/>
      <c r="G422" s="1173"/>
      <c r="H422" s="1173"/>
      <c r="I422" s="1173"/>
      <c r="J422" s="1173"/>
      <c r="K422" s="1173"/>
      <c r="L422" s="1173"/>
    </row>
    <row r="423" spans="2:12" ht="26.25" customHeight="1" x14ac:dyDescent="0.25">
      <c r="B423" s="1173"/>
      <c r="C423" s="1173"/>
      <c r="D423" s="1173"/>
      <c r="E423" s="1173"/>
      <c r="F423" s="1173"/>
      <c r="G423" s="1173"/>
      <c r="H423" s="1173"/>
      <c r="I423" s="1173"/>
      <c r="J423" s="1173"/>
      <c r="K423" s="1173"/>
      <c r="L423" s="1173"/>
    </row>
    <row r="424" spans="2:12" ht="26.25" customHeight="1" x14ac:dyDescent="0.25">
      <c r="B424" s="1173"/>
      <c r="C424" s="1173"/>
      <c r="D424" s="1173"/>
      <c r="E424" s="1173"/>
      <c r="F424" s="1173"/>
      <c r="G424" s="1173"/>
      <c r="H424" s="1173"/>
      <c r="I424" s="1173"/>
      <c r="J424" s="1173"/>
      <c r="K424" s="1173"/>
      <c r="L424" s="1173"/>
    </row>
    <row r="425" spans="2:12" ht="26.25" customHeight="1" x14ac:dyDescent="0.25">
      <c r="B425" s="1173"/>
      <c r="C425" s="1173"/>
      <c r="D425" s="1173"/>
      <c r="E425" s="1173"/>
      <c r="F425" s="1173"/>
      <c r="G425" s="1173"/>
      <c r="H425" s="1173"/>
      <c r="I425" s="1173"/>
      <c r="J425" s="1173"/>
      <c r="K425" s="1173"/>
      <c r="L425" s="1173"/>
    </row>
    <row r="426" spans="2:12" ht="26.25" customHeight="1" x14ac:dyDescent="0.25">
      <c r="B426" s="1173"/>
      <c r="C426" s="1173"/>
      <c r="D426" s="1173"/>
      <c r="E426" s="1173"/>
      <c r="F426" s="1173"/>
      <c r="G426" s="1173"/>
      <c r="H426" s="1173"/>
      <c r="I426" s="1173"/>
      <c r="J426" s="1173"/>
      <c r="K426" s="1173"/>
      <c r="L426" s="1173"/>
    </row>
    <row r="427" spans="2:12" ht="26.25" customHeight="1" x14ac:dyDescent="0.25">
      <c r="B427" s="1173"/>
      <c r="C427" s="1173"/>
      <c r="D427" s="1173"/>
      <c r="E427" s="1173"/>
      <c r="F427" s="1173"/>
      <c r="G427" s="1173"/>
      <c r="H427" s="1173"/>
      <c r="I427" s="1173"/>
      <c r="J427" s="1173"/>
      <c r="K427" s="1173"/>
      <c r="L427" s="1173"/>
    </row>
    <row r="428" spans="2:12" ht="21" customHeight="1" x14ac:dyDescent="0.25">
      <c r="B428" s="1157">
        <v>57</v>
      </c>
      <c r="C428" s="1158"/>
      <c r="D428" s="1158"/>
      <c r="E428" s="1158"/>
      <c r="F428" s="1158"/>
      <c r="G428" s="1159"/>
      <c r="H428" s="1157">
        <v>58</v>
      </c>
      <c r="I428" s="1158"/>
      <c r="J428" s="1158"/>
      <c r="K428" s="1158"/>
      <c r="L428" s="1159"/>
    </row>
    <row r="429" spans="2:12" ht="21" customHeight="1" x14ac:dyDescent="0.25">
      <c r="B429" s="1157"/>
      <c r="C429" s="1158"/>
      <c r="D429" s="1158"/>
      <c r="E429" s="1158"/>
      <c r="F429" s="1158"/>
      <c r="G429" s="1159"/>
      <c r="H429" s="1157"/>
      <c r="I429" s="1158"/>
      <c r="J429" s="1158"/>
      <c r="K429" s="1158"/>
      <c r="L429" s="1159"/>
    </row>
    <row r="430" spans="2:12" ht="26.25" customHeight="1" x14ac:dyDescent="0.25">
      <c r="B430" s="1173"/>
      <c r="C430" s="1173"/>
      <c r="D430" s="1173"/>
      <c r="E430" s="1173"/>
      <c r="F430" s="1173"/>
      <c r="G430" s="1173"/>
      <c r="H430" s="1173"/>
      <c r="I430" s="1173"/>
      <c r="J430" s="1173"/>
      <c r="K430" s="1173"/>
      <c r="L430" s="1173"/>
    </row>
    <row r="431" spans="2:12" ht="26.25" customHeight="1" x14ac:dyDescent="0.25">
      <c r="B431" s="1173"/>
      <c r="C431" s="1173"/>
      <c r="D431" s="1173"/>
      <c r="E431" s="1173"/>
      <c r="F431" s="1173"/>
      <c r="G431" s="1173"/>
      <c r="H431" s="1173"/>
      <c r="I431" s="1173"/>
      <c r="J431" s="1173"/>
      <c r="K431" s="1173"/>
      <c r="L431" s="1173"/>
    </row>
    <row r="432" spans="2:12" ht="26.25" customHeight="1" x14ac:dyDescent="0.25">
      <c r="B432" s="1173"/>
      <c r="C432" s="1173"/>
      <c r="D432" s="1173"/>
      <c r="E432" s="1173"/>
      <c r="F432" s="1173"/>
      <c r="G432" s="1173"/>
      <c r="H432" s="1173"/>
      <c r="I432" s="1173"/>
      <c r="J432" s="1173"/>
      <c r="K432" s="1173"/>
      <c r="L432" s="1173"/>
    </row>
    <row r="433" spans="2:12" ht="26.25" customHeight="1" x14ac:dyDescent="0.25">
      <c r="B433" s="1173"/>
      <c r="C433" s="1173"/>
      <c r="D433" s="1173"/>
      <c r="E433" s="1173"/>
      <c r="F433" s="1173"/>
      <c r="G433" s="1173"/>
      <c r="H433" s="1173"/>
      <c r="I433" s="1173"/>
      <c r="J433" s="1173"/>
      <c r="K433" s="1173"/>
      <c r="L433" s="1173"/>
    </row>
    <row r="434" spans="2:12" ht="26.25" customHeight="1" x14ac:dyDescent="0.25">
      <c r="B434" s="1173"/>
      <c r="C434" s="1173"/>
      <c r="D434" s="1173"/>
      <c r="E434" s="1173"/>
      <c r="F434" s="1173"/>
      <c r="G434" s="1173"/>
      <c r="H434" s="1173"/>
      <c r="I434" s="1173"/>
      <c r="J434" s="1173"/>
      <c r="K434" s="1173"/>
      <c r="L434" s="1173"/>
    </row>
    <row r="435" spans="2:12" ht="26.25" customHeight="1" x14ac:dyDescent="0.25">
      <c r="B435" s="1173"/>
      <c r="C435" s="1173"/>
      <c r="D435" s="1173"/>
      <c r="E435" s="1173"/>
      <c r="F435" s="1173"/>
      <c r="G435" s="1173"/>
      <c r="H435" s="1173"/>
      <c r="I435" s="1173"/>
      <c r="J435" s="1173"/>
      <c r="K435" s="1173"/>
      <c r="L435" s="1173"/>
    </row>
    <row r="436" spans="2:12" ht="26.25" customHeight="1" x14ac:dyDescent="0.25">
      <c r="B436" s="1173"/>
      <c r="C436" s="1173"/>
      <c r="D436" s="1173"/>
      <c r="E436" s="1173"/>
      <c r="F436" s="1173"/>
      <c r="G436" s="1173"/>
      <c r="H436" s="1173"/>
      <c r="I436" s="1173"/>
      <c r="J436" s="1173"/>
      <c r="K436" s="1173"/>
      <c r="L436" s="1173"/>
    </row>
    <row r="437" spans="2:12" ht="26.25" customHeight="1" x14ac:dyDescent="0.25">
      <c r="B437" s="1173"/>
      <c r="C437" s="1173"/>
      <c r="D437" s="1173"/>
      <c r="E437" s="1173"/>
      <c r="F437" s="1173"/>
      <c r="G437" s="1173"/>
      <c r="H437" s="1173"/>
      <c r="I437" s="1173"/>
      <c r="J437" s="1173"/>
      <c r="K437" s="1173"/>
      <c r="L437" s="1173"/>
    </row>
    <row r="438" spans="2:12" ht="21" customHeight="1" x14ac:dyDescent="0.25">
      <c r="B438" s="1157">
        <v>59</v>
      </c>
      <c r="C438" s="1158"/>
      <c r="D438" s="1158"/>
      <c r="E438" s="1158"/>
      <c r="F438" s="1158"/>
      <c r="G438" s="1159"/>
      <c r="H438" s="1157">
        <v>60</v>
      </c>
      <c r="I438" s="1158"/>
      <c r="J438" s="1158"/>
      <c r="K438" s="1158"/>
      <c r="L438" s="1159"/>
    </row>
    <row r="439" spans="2:12" ht="21" customHeight="1" x14ac:dyDescent="0.25">
      <c r="B439" s="1157"/>
      <c r="C439" s="1158"/>
      <c r="D439" s="1158"/>
      <c r="E439" s="1158"/>
      <c r="F439" s="1158"/>
      <c r="G439" s="1159"/>
      <c r="H439" s="1157"/>
      <c r="I439" s="1158"/>
      <c r="J439" s="1158"/>
      <c r="K439" s="1158"/>
      <c r="L439" s="1159"/>
    </row>
    <row r="440" spans="2:12" ht="26.25" customHeight="1" x14ac:dyDescent="0.25">
      <c r="B440" s="1173"/>
      <c r="C440" s="1173"/>
      <c r="D440" s="1173"/>
      <c r="E440" s="1173"/>
      <c r="F440" s="1173"/>
      <c r="G440" s="1173"/>
      <c r="H440" s="1173"/>
      <c r="I440" s="1173"/>
      <c r="J440" s="1173"/>
      <c r="K440" s="1173"/>
      <c r="L440" s="1173"/>
    </row>
    <row r="441" spans="2:12" ht="26.25" customHeight="1" x14ac:dyDescent="0.25">
      <c r="B441" s="1173"/>
      <c r="C441" s="1173"/>
      <c r="D441" s="1173"/>
      <c r="E441" s="1173"/>
      <c r="F441" s="1173"/>
      <c r="G441" s="1173"/>
      <c r="H441" s="1173"/>
      <c r="I441" s="1173"/>
      <c r="J441" s="1173"/>
      <c r="K441" s="1173"/>
      <c r="L441" s="1173"/>
    </row>
    <row r="442" spans="2:12" ht="26.25" customHeight="1" x14ac:dyDescent="0.25">
      <c r="B442" s="1173"/>
      <c r="C442" s="1173"/>
      <c r="D442" s="1173"/>
      <c r="E442" s="1173"/>
      <c r="F442" s="1173"/>
      <c r="G442" s="1173"/>
      <c r="H442" s="1173"/>
      <c r="I442" s="1173"/>
      <c r="J442" s="1173"/>
      <c r="K442" s="1173"/>
      <c r="L442" s="1173"/>
    </row>
    <row r="443" spans="2:12" ht="26.25" customHeight="1" x14ac:dyDescent="0.25">
      <c r="B443" s="1173"/>
      <c r="C443" s="1173"/>
      <c r="D443" s="1173"/>
      <c r="E443" s="1173"/>
      <c r="F443" s="1173"/>
      <c r="G443" s="1173"/>
      <c r="H443" s="1173"/>
      <c r="I443" s="1173"/>
      <c r="J443" s="1173"/>
      <c r="K443" s="1173"/>
      <c r="L443" s="1173"/>
    </row>
    <row r="444" spans="2:12" ht="26.25" customHeight="1" x14ac:dyDescent="0.25">
      <c r="B444" s="1173"/>
      <c r="C444" s="1173"/>
      <c r="D444" s="1173"/>
      <c r="E444" s="1173"/>
      <c r="F444" s="1173"/>
      <c r="G444" s="1173"/>
      <c r="H444" s="1173"/>
      <c r="I444" s="1173"/>
      <c r="J444" s="1173"/>
      <c r="K444" s="1173"/>
      <c r="L444" s="1173"/>
    </row>
    <row r="445" spans="2:12" ht="26.25" customHeight="1" x14ac:dyDescent="0.25">
      <c r="B445" s="1173"/>
      <c r="C445" s="1173"/>
      <c r="D445" s="1173"/>
      <c r="E445" s="1173"/>
      <c r="F445" s="1173"/>
      <c r="G445" s="1173"/>
      <c r="H445" s="1173"/>
      <c r="I445" s="1173"/>
      <c r="J445" s="1173"/>
      <c r="K445" s="1173"/>
      <c r="L445" s="1173"/>
    </row>
    <row r="446" spans="2:12" ht="26.25" customHeight="1" x14ac:dyDescent="0.25">
      <c r="B446" s="1173"/>
      <c r="C446" s="1173"/>
      <c r="D446" s="1173"/>
      <c r="E446" s="1173"/>
      <c r="F446" s="1173"/>
      <c r="G446" s="1173"/>
      <c r="H446" s="1173"/>
      <c r="I446" s="1173"/>
      <c r="J446" s="1173"/>
      <c r="K446" s="1173"/>
      <c r="L446" s="1173"/>
    </row>
    <row r="447" spans="2:12" ht="26.25" customHeight="1" x14ac:dyDescent="0.25">
      <c r="B447" s="1173"/>
      <c r="C447" s="1173"/>
      <c r="D447" s="1173"/>
      <c r="E447" s="1173"/>
      <c r="F447" s="1173"/>
      <c r="G447" s="1173"/>
      <c r="H447" s="1173"/>
      <c r="I447" s="1173"/>
      <c r="J447" s="1173"/>
      <c r="K447" s="1173"/>
      <c r="L447" s="1173"/>
    </row>
    <row r="448" spans="2:12" ht="21" customHeight="1" x14ac:dyDescent="0.25">
      <c r="B448" s="1157">
        <v>61</v>
      </c>
      <c r="C448" s="1158"/>
      <c r="D448" s="1158"/>
      <c r="E448" s="1158"/>
      <c r="F448" s="1158"/>
      <c r="G448" s="1159"/>
      <c r="H448" s="1157">
        <v>62</v>
      </c>
      <c r="I448" s="1158"/>
      <c r="J448" s="1158"/>
      <c r="K448" s="1158"/>
      <c r="L448" s="1159"/>
    </row>
    <row r="449" spans="2:12" ht="21" customHeight="1" x14ac:dyDescent="0.25">
      <c r="B449" s="1157"/>
      <c r="C449" s="1158"/>
      <c r="D449" s="1158"/>
      <c r="E449" s="1158"/>
      <c r="F449" s="1158"/>
      <c r="G449" s="1159"/>
      <c r="H449" s="1157"/>
      <c r="I449" s="1158"/>
      <c r="J449" s="1158"/>
      <c r="K449" s="1158"/>
      <c r="L449" s="1159"/>
    </row>
    <row r="450" spans="2:12" ht="129" customHeight="1" x14ac:dyDescent="0.25">
      <c r="B450" s="1174" t="s">
        <v>1216</v>
      </c>
      <c r="C450" s="1174"/>
      <c r="D450" s="1174"/>
      <c r="E450" s="1174"/>
      <c r="F450" s="1174"/>
      <c r="G450" s="1174"/>
      <c r="H450" s="1174"/>
      <c r="I450" s="1174"/>
      <c r="J450" s="1174"/>
      <c r="K450" s="1174"/>
      <c r="L450" s="1174"/>
    </row>
  </sheetData>
  <mergeCells count="146">
    <mergeCell ref="B1:L2"/>
    <mergeCell ref="B3:E3"/>
    <mergeCell ref="G3:I3"/>
    <mergeCell ref="J3:L3"/>
    <mergeCell ref="B4:G4"/>
    <mergeCell ref="H4:I4"/>
    <mergeCell ref="K4:L4"/>
    <mergeCell ref="B21:G22"/>
    <mergeCell ref="H21:L22"/>
    <mergeCell ref="B23:G36"/>
    <mergeCell ref="H23:L36"/>
    <mergeCell ref="B37:G38"/>
    <mergeCell ref="H37:L38"/>
    <mergeCell ref="B5:G5"/>
    <mergeCell ref="H5:I5"/>
    <mergeCell ref="K5:L5"/>
    <mergeCell ref="B6:L6"/>
    <mergeCell ref="B7:G20"/>
    <mergeCell ref="H7:L20"/>
    <mergeCell ref="B69:G70"/>
    <mergeCell ref="H69:L70"/>
    <mergeCell ref="B71:L71"/>
    <mergeCell ref="B72:G85"/>
    <mergeCell ref="H72:L85"/>
    <mergeCell ref="B86:G87"/>
    <mergeCell ref="H86:L87"/>
    <mergeCell ref="B39:G52"/>
    <mergeCell ref="H39:L52"/>
    <mergeCell ref="B53:G54"/>
    <mergeCell ref="H53:L54"/>
    <mergeCell ref="B55:G68"/>
    <mergeCell ref="H55:L68"/>
    <mergeCell ref="B118:G119"/>
    <mergeCell ref="H118:L119"/>
    <mergeCell ref="B120:G133"/>
    <mergeCell ref="H120:L133"/>
    <mergeCell ref="B134:G135"/>
    <mergeCell ref="H134:L135"/>
    <mergeCell ref="B88:G101"/>
    <mergeCell ref="H88:L101"/>
    <mergeCell ref="B102:G103"/>
    <mergeCell ref="H102:L103"/>
    <mergeCell ref="B104:G117"/>
    <mergeCell ref="H104:L117"/>
    <mergeCell ref="B166:G167"/>
    <mergeCell ref="H166:L167"/>
    <mergeCell ref="B168:G181"/>
    <mergeCell ref="H168:L181"/>
    <mergeCell ref="B182:G183"/>
    <mergeCell ref="H182:L183"/>
    <mergeCell ref="B136:G149"/>
    <mergeCell ref="H136:L149"/>
    <mergeCell ref="B150:G151"/>
    <mergeCell ref="H150:L151"/>
    <mergeCell ref="B152:G165"/>
    <mergeCell ref="H152:L165"/>
    <mergeCell ref="B215:G216"/>
    <mergeCell ref="H215:L216"/>
    <mergeCell ref="B217:G230"/>
    <mergeCell ref="H217:L230"/>
    <mergeCell ref="B231:G232"/>
    <mergeCell ref="H231:L232"/>
    <mergeCell ref="B184:G197"/>
    <mergeCell ref="H184:L197"/>
    <mergeCell ref="B198:G199"/>
    <mergeCell ref="H198:L199"/>
    <mergeCell ref="B200:L200"/>
    <mergeCell ref="B201:G214"/>
    <mergeCell ref="H201:L214"/>
    <mergeCell ref="B264:G265"/>
    <mergeCell ref="H264:L265"/>
    <mergeCell ref="B266:G279"/>
    <mergeCell ref="H266:L279"/>
    <mergeCell ref="B280:G281"/>
    <mergeCell ref="H280:L281"/>
    <mergeCell ref="B233:L233"/>
    <mergeCell ref="B234:G247"/>
    <mergeCell ref="H234:L247"/>
    <mergeCell ref="B248:G249"/>
    <mergeCell ref="H248:L249"/>
    <mergeCell ref="B250:G263"/>
    <mergeCell ref="H250:L263"/>
    <mergeCell ref="B312:G313"/>
    <mergeCell ref="H312:L313"/>
    <mergeCell ref="B314:L324"/>
    <mergeCell ref="B325:L325"/>
    <mergeCell ref="B326:G333"/>
    <mergeCell ref="H326:L333"/>
    <mergeCell ref="B282:G295"/>
    <mergeCell ref="H282:L295"/>
    <mergeCell ref="B296:G297"/>
    <mergeCell ref="H296:L297"/>
    <mergeCell ref="B298:L298"/>
    <mergeCell ref="B299:G311"/>
    <mergeCell ref="H299:L311"/>
    <mergeCell ref="B346:L346"/>
    <mergeCell ref="B347:G354"/>
    <mergeCell ref="H347:L354"/>
    <mergeCell ref="B355:G356"/>
    <mergeCell ref="H355:L356"/>
    <mergeCell ref="B357:G364"/>
    <mergeCell ref="H357:L364"/>
    <mergeCell ref="B334:G335"/>
    <mergeCell ref="H334:L335"/>
    <mergeCell ref="B336:G343"/>
    <mergeCell ref="H336:L343"/>
    <mergeCell ref="B344:G345"/>
    <mergeCell ref="H344:L345"/>
    <mergeCell ref="B378:G385"/>
    <mergeCell ref="H378:L385"/>
    <mergeCell ref="B386:G387"/>
    <mergeCell ref="H386:L387"/>
    <mergeCell ref="B388:G395"/>
    <mergeCell ref="H388:L395"/>
    <mergeCell ref="B365:G366"/>
    <mergeCell ref="H365:L366"/>
    <mergeCell ref="B367:L367"/>
    <mergeCell ref="B368:G375"/>
    <mergeCell ref="H368:L375"/>
    <mergeCell ref="B376:G377"/>
    <mergeCell ref="H376:L377"/>
    <mergeCell ref="B409:L409"/>
    <mergeCell ref="B410:G417"/>
    <mergeCell ref="H410:L417"/>
    <mergeCell ref="B418:G419"/>
    <mergeCell ref="H418:L419"/>
    <mergeCell ref="B420:G427"/>
    <mergeCell ref="H420:L427"/>
    <mergeCell ref="B396:G397"/>
    <mergeCell ref="H396:L397"/>
    <mergeCell ref="B398:L398"/>
    <mergeCell ref="B399:G406"/>
    <mergeCell ref="H399:L406"/>
    <mergeCell ref="B407:G408"/>
    <mergeCell ref="H407:L408"/>
    <mergeCell ref="B440:G447"/>
    <mergeCell ref="H440:L447"/>
    <mergeCell ref="B448:G449"/>
    <mergeCell ref="H448:L449"/>
    <mergeCell ref="B450:L450"/>
    <mergeCell ref="B428:G429"/>
    <mergeCell ref="H428:L429"/>
    <mergeCell ref="B430:G437"/>
    <mergeCell ref="H430:L437"/>
    <mergeCell ref="B438:G439"/>
    <mergeCell ref="H438:L439"/>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2020-09-04T13:36:15Z</dcterms:modified>
</cp:coreProperties>
</file>